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IAL SERVICES\FINANCIAL MANAGEMENT\kellyt\Finance\Hospital\Assessment\SHOPP\SHOPP Assessment and UPL Calculations\2023 SHOPP final docs\For website\"/>
    </mc:Choice>
  </mc:AlternateContent>
  <xr:revisionPtr revIDLastSave="0" documentId="13_ncr:1_{8025A476-B44D-4841-9317-685F30C4BA3F}" xr6:coauthVersionLast="47" xr6:coauthVersionMax="47" xr10:uidLastSave="{00000000-0000-0000-0000-000000000000}"/>
  <bookViews>
    <workbookView xWindow="-108" yWindow="-108" windowWidth="23256" windowHeight="12576" xr2:uid="{5F796AA5-51E7-4211-B977-CC77939C4EA8}"/>
  </bookViews>
  <sheets>
    <sheet name="Hosp Payments" sheetId="1" r:id="rId1"/>
    <sheet name="2023 Hospital Access Payments" sheetId="2" r:id="rId2"/>
    <sheet name="2023 CAH Paymen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Tab2" localSheetId="0">#REF!</definedName>
    <definedName name="__Tab2">#REF!</definedName>
    <definedName name="_Fill" localSheetId="0" hidden="1">#REF!</definedName>
    <definedName name="_Fill" hidden="1">#REF!</definedName>
    <definedName name="_Key1" localSheetId="0" hidden="1">'[5]Hospital Facility Data'!#REF!</definedName>
    <definedName name="_Key1" hidden="1">'[5]Hospital Facility Data'!#REF!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2" localSheetId="0">#REF!</definedName>
    <definedName name="_Tab2">#REF!</definedName>
    <definedName name="A" localSheetId="0">#REF!</definedName>
    <definedName name="A">#REF!</definedName>
    <definedName name="A_GME_wo_MC">[6]Hospital_Details!$A$158:$IV$158</definedName>
    <definedName name="AlphaList" localSheetId="0">#REF!</definedName>
    <definedName name="AlphaList">#REF!</definedName>
    <definedName name="B" localSheetId="0">#REF!</definedName>
    <definedName name="B">#REF!</definedName>
    <definedName name="B_GME_wo_MC">[6]Hospital_Details!$A$159:$IV$159</definedName>
    <definedName name="BaseLineMatrix" localSheetId="0">{1,2;3,4}</definedName>
    <definedName name="BaseLineMatrix">{1,2;3,4}</definedName>
    <definedName name="Bx" localSheetId="0">#REF!</definedName>
    <definedName name="Bx">#REF!</definedName>
    <definedName name="CCR_OUTPUT_SHOPP3" localSheetId="0">#REF!</definedName>
    <definedName name="CCR_OUTPUT_SHOPP3">#REF!</definedName>
    <definedName name="CCR_OUTPUT_SHOPP4" localSheetId="0">#REF!</definedName>
    <definedName name="CCR_OUTPUT_SHOPP4">#REF!</definedName>
    <definedName name="Cost_Add_Back">[6]Hospital_Details!$A$138:$IV$138</definedName>
    <definedName name="Cost_Red_Fact">[6]Hospital_Details!$A$137:$IV$137</definedName>
    <definedName name="d" localSheetId="0">#REF!</definedName>
    <definedName name="d">#REF!</definedName>
    <definedName name="Density_per_Discharge__Facility__Top_75_PCT__0_density_removed_" localSheetId="0">#REF!</definedName>
    <definedName name="Density_per_Discharge__Facility__Top_75_PCT__0_density_removed_">#REF!</definedName>
    <definedName name="EY_11">[6]Hospital_Details!$A$169:$IV$169</definedName>
    <definedName name="EY_11A">[6]Hospital_Details!$A$168:$IV$168</definedName>
    <definedName name="EY_18">[6]Hospital_Details!$A$172:$IV$172</definedName>
    <definedName name="EY_27">[6]Hospital_Details!$A$170:$IV$170</definedName>
    <definedName name="EY_29">[6]Hospital_Details!$A$171:$IV$171</definedName>
    <definedName name="F_1041">[6]Hospital_Details!$A$211:$IV$211</definedName>
    <definedName name="F_166">[6]Hospital_Details!$A$367:$IV$367</definedName>
    <definedName name="F_1818H1">[6]Hospital_Details!$A$312:$IV$312</definedName>
    <definedName name="F_1818H2">[6]Hospital_Details!$A$314:$IV$314</definedName>
    <definedName name="F_1818H3">[6]Hospital_Details!$A$315:$IV$315</definedName>
    <definedName name="F_1819AH1">[6]Hospital_Details!$A$318:$IV$318</definedName>
    <definedName name="F_1819AH2">[6]Hospital_Details!$A$319:$IV$319</definedName>
    <definedName name="F_1819AH3">[6]Hospital_Details!$A$320:$IV$320</definedName>
    <definedName name="F_1819H1">[6]Hospital_Details!$A$313:$IV$313</definedName>
    <definedName name="F_1820">[6]Hospital_Details!$A$300:$IV$300</definedName>
    <definedName name="F_1821">[6]Hospital_Details!$A$289:$IV$289</definedName>
    <definedName name="F_1826">[6]Hospital_Details!$A$26:$IV$26</definedName>
    <definedName name="F_1827" localSheetId="0">[6]Hospital_Details!#REF!</definedName>
    <definedName name="F_1827">[6]Hospital_Details!#REF!</definedName>
    <definedName name="F_1827x" localSheetId="0">[6]Hospital_Details!#REF!</definedName>
    <definedName name="F_1827x">[6]Hospital_Details!#REF!</definedName>
    <definedName name="F_1828">[6]Hospital_Details!$A$23:$IV$23</definedName>
    <definedName name="F_1833">[6]Hospital_Details!$A$22:$IV$22</definedName>
    <definedName name="F_1838">[6]Hospital_Details!$A$24:$IV$24</definedName>
    <definedName name="F_1838A">[6]Hospital_Details!$A$25:$IV$25</definedName>
    <definedName name="F_1854">[6]Hospital_Details!$A$64:$IV$64</definedName>
    <definedName name="F_1861">[6]Hospital_Details!$A$70:$IV$70</definedName>
    <definedName name="F_1861A">[6]Hospital_Details!$A$71:$IV$71</definedName>
    <definedName name="F_1875">[6]Hospital_Details!$A$65:$IV$65</definedName>
    <definedName name="F_1882">[6]Hospital_Details!$A$72:$IV$72</definedName>
    <definedName name="F_1882A">[6]Hospital_Details!$A$73:$IV$73</definedName>
    <definedName name="F_1896">[6]Hospital_Details!$A$66:$IV$66</definedName>
    <definedName name="F_1903">[6]Hospital_Details!$A$74:$IV$74</definedName>
    <definedName name="F_1903A">[6]Hospital_Details!$A$75:$IV$75</definedName>
    <definedName name="F_1912">[6]Hospital_Details!$A$61:$IV$61</definedName>
    <definedName name="F_1915">[6]Hospital_Details!$A$88:$IV$88</definedName>
    <definedName name="F_1917">[6]Hospital_Details!$A$62:$IV$62</definedName>
    <definedName name="F_1920">[6]Hospital_Details!$A$89:$IV$89</definedName>
    <definedName name="F_1922">[6]Hospital_Details!$A$63:$IV$63</definedName>
    <definedName name="F_1925">[6]Hospital_Details!$A$90:$IV$90</definedName>
    <definedName name="F_1946">[6]Hospital_Details!$A$187:$IV$187</definedName>
    <definedName name="F_1946x">[6]Hospital_Details!$A$188:$IV$188</definedName>
    <definedName name="F_1950">[6]Hospital_Details!$A$189:$IV$189</definedName>
    <definedName name="F_1950A">[6]Hospital_Details!$A$190:$IV$190</definedName>
    <definedName name="F_1962">[6]Hospital_Details!$A$204:$IV$204</definedName>
    <definedName name="F_1962x">[6]Hospital_Details!$A$205:$IV$205</definedName>
    <definedName name="F_1966">[6]Hospital_Details!$A$206:$IV$206</definedName>
    <definedName name="F_1966A">[6]Hospital_Details!$A$207:$IV$207</definedName>
    <definedName name="F_949">[6]Hospital_Details!$A$38:$IV$38</definedName>
    <definedName name="F_995">[6]Hospital_Details!$A$194:$IV$194</definedName>
    <definedName name="FORMULA_A">[6]Hospital_Details!$A$163:$IV$163</definedName>
    <definedName name="FORMULA_B">[6]Hospital_Details!$A$164:$IV$164</definedName>
    <definedName name="FORMULA_C">[6]Hospital_Details!$A$165:$IV$165</definedName>
    <definedName name="FORMULA_D">[6]Hospital_Details!$A$174:$IV$174</definedName>
    <definedName name="FORMULA_T">[6]Hospital_Details!$A$28:$IV$28</definedName>
    <definedName name="GME_COST">[6]Hospital_Details!$A$161:$IV$161</definedName>
    <definedName name="GME_GL">[6]Hospital_Details!$A$179:$IV$179</definedName>
    <definedName name="GME_MGN">[6]Hospital_Details!$A$181:$IV$181</definedName>
    <definedName name="GME_REV">[6]Hospital_Details!$A$153:$IV$153</definedName>
    <definedName name="H_109">[6]Hospital_Details!$A$220:$IV$220</definedName>
    <definedName name="H_110">[6]Hospital_Details!$A$221:$IV$221</definedName>
    <definedName name="H_111">[6]Hospital_Details!$A$222:$IV$222</definedName>
    <definedName name="H_133">[6]Hospital_Details!$A$167:$IV$167</definedName>
    <definedName name="H_134">[6]Hospital_Details!$A$175:$IV$175</definedName>
    <definedName name="H_135">[6]Hospital_Details!$A$176:$IV$176</definedName>
    <definedName name="H_136">[6]Hospital_Details!$A$155:$IV$155</definedName>
    <definedName name="H_137">[6]Hospital_Details!$A$156:$IV$156</definedName>
    <definedName name="H_170">[6]Hospital_Details!$A$247:$IV$247</definedName>
    <definedName name="H_171">[6]Hospital_Details!$A$248:$IV$248</definedName>
    <definedName name="H_172">[6]Hospital_Details!$A$249:$IV$249</definedName>
    <definedName name="H_173">[6]Hospital_Details!$A$239:$IV$239</definedName>
    <definedName name="H_174">[6]Hospital_Details!$A$240:$IV$240</definedName>
    <definedName name="H_180">[6]Hospital_Details!$A$369:$IV$369</definedName>
    <definedName name="H_183">[6]Hospital_Details!$A$118:$IV$118</definedName>
    <definedName name="H_187">[6]Hospital_Details!$A$177:$IV$177</definedName>
    <definedName name="H_190">[6]Hospital_Details!$A$241:$IV$241</definedName>
    <definedName name="H_219">[6]Hospital_Details!$A$258:$IV$258</definedName>
    <definedName name="H_236">[6]Hospital_Details!$A$328:$IV$328</definedName>
    <definedName name="H_236_A" localSheetId="0">[6]Hospital_Details!#REF!</definedName>
    <definedName name="H_236_A">[6]Hospital_Details!#REF!</definedName>
    <definedName name="H_237">[6]Hospital_Details!$A$242:$IV$242</definedName>
    <definedName name="H_238">[6]Hospital_Details!$A$243:$IV$243</definedName>
    <definedName name="H_33">[6]Hospital_Details!$A$134:$IV$134</definedName>
    <definedName name="H_331">[6]Hospital_Details!$A$115:$IV$115</definedName>
    <definedName name="H_332">[6]Hospital_Details!$A$123:$IV$123</definedName>
    <definedName name="H_333">[6]Hospital_Details!$A$130:$IV$130</definedName>
    <definedName name="H_336">[6]Hospital_Details!$A$67:$IV$67</definedName>
    <definedName name="H_337">[6]Hospital_Details!$A$68:$IV$68</definedName>
    <definedName name="H_338">[6]Hospital_Details!$A$69:$IV$69</definedName>
    <definedName name="H_36">[6]Hospital_Details!$A$135:$IV$135</definedName>
    <definedName name="H_47">[6]Hospital_Details!$A$226:$IV$226</definedName>
    <definedName name="H_48">[6]Hospital_Details!$A$227:$IV$227</definedName>
    <definedName name="H_51">[6]Hospital_Details!$A$111:$IV$111</definedName>
    <definedName name="H_52">[6]Hospital_Details!$A$112:$IV$112</definedName>
    <definedName name="H_53">[6]Hospital_Details!$A$113:$IV$113</definedName>
    <definedName name="H_532">[6]Hospital_Details!$A$259:$IV$259</definedName>
    <definedName name="H_553">[6]Hospital_Details!$A$116:$IV$116</definedName>
    <definedName name="H_554">[6]Hospital_Details!$A$124:$IV$124</definedName>
    <definedName name="H_555">[6]Hospital_Details!$A$131:$IV$131</definedName>
    <definedName name="H_556">[6]Hospital_Details!$A$117:$IV$117</definedName>
    <definedName name="H_557">[6]Hospital_Details!$A$125:$IV$125</definedName>
    <definedName name="H_558">[6]Hospital_Details!$A$132:$IV$132</definedName>
    <definedName name="H_559">[6]Hospital_Details!$A$76:$IV$76</definedName>
    <definedName name="H_56">[6]Hospital_Details!$A$114:$IV$114</definedName>
    <definedName name="H_560">[6]Hospital_Details!$A$79:$IV$79</definedName>
    <definedName name="H_561">[6]Hospital_Details!$A$82:$IV$82</definedName>
    <definedName name="H_562">[6]Hospital_Details!$A$85:$IV$85</definedName>
    <definedName name="H_563">[6]Hospital_Details!$A$77:$IV$77</definedName>
    <definedName name="H_564">[6]Hospital_Details!$A$80:$IV$80</definedName>
    <definedName name="H_565">[6]Hospital_Details!$A$83:$IV$83</definedName>
    <definedName name="H_566">[6]Hospital_Details!$A$86:$IV$86</definedName>
    <definedName name="H_567">[6]Hospital_Details!$A$78:$IV$78</definedName>
    <definedName name="H_568">[6]Hospital_Details!$A$81:$IV$81</definedName>
    <definedName name="H_569">[6]Hospital_Details!$A$84:$IV$84</definedName>
    <definedName name="H_57">[6]Hospital_Details!$A$119:$IV$119</definedName>
    <definedName name="H_570">[6]Hospital_Details!$A$87:$IV$87</definedName>
    <definedName name="H_58">[6]Hospital_Details!$A$120:$IV$120</definedName>
    <definedName name="H_580">[6]Hospital_Details!$A$133:$IV$133</definedName>
    <definedName name="H_581">[6]Hospital_Details!$A$157:$IV$157</definedName>
    <definedName name="H_59">[6]Hospital_Details!$A$121:$IV$121</definedName>
    <definedName name="H_60">[6]Hospital_Details!$A$122:$IV$122</definedName>
    <definedName name="H_61">[6]Hospital_Details!$A$126:$IV$126</definedName>
    <definedName name="H_62">[6]Hospital_Details!$A$127:$IV$127</definedName>
    <definedName name="H_626">[6]Hospital_Details!$A$32:$IV$32</definedName>
    <definedName name="H_627" localSheetId="0">[6]Hospital_Details!#REF!</definedName>
    <definedName name="H_627">[6]Hospital_Details!#REF!</definedName>
    <definedName name="H_628" localSheetId="0">[6]Hospital_Details!#REF!</definedName>
    <definedName name="H_628">[6]Hospital_Details!#REF!</definedName>
    <definedName name="H_63">[6]Hospital_Details!$A$128:$IV$128</definedName>
    <definedName name="H_64">[6]Hospital_Details!$A$129:$IV$129</definedName>
    <definedName name="H_65">[6]Hospital_Details!$A$39:$IV$39</definedName>
    <definedName name="H_66">[6]Hospital_Details!$A$40:$IV$40</definedName>
    <definedName name="H_67">[6]Hospital_Details!$A$41:$IV$41</definedName>
    <definedName name="H_68">[6]Hospital_Details!$A$42:$IV$42</definedName>
    <definedName name="H_805" localSheetId="0">[6]Hospital_Details!#REF!</definedName>
    <definedName name="H_805">[6]Hospital_Details!#REF!</definedName>
    <definedName name="H_806" localSheetId="0">[6]Hospital_Details!#REF!</definedName>
    <definedName name="H_806">[6]Hospital_Details!#REF!</definedName>
    <definedName name="H_83">[6]Hospital_Details!$A$368:$IV$368</definedName>
    <definedName name="H_93" localSheetId="0">[6]Hospital_Details!#REF!</definedName>
    <definedName name="H_93">[6]Hospital_Details!#REF!</definedName>
    <definedName name="HHA_COST">[6]Hospital_Details!$A$245:$IV$245</definedName>
    <definedName name="HHA_GL">[6]Hospital_Details!$A$251:$IV$251</definedName>
    <definedName name="HHA_REV">[6]Hospital_Details!$A$234:$IV$234</definedName>
    <definedName name="HospName" localSheetId="0">#REF!</definedName>
    <definedName name="HospName">#REF!</definedName>
    <definedName name="HospNum" localSheetId="0">#REF!</definedName>
    <definedName name="HospNum">#REF!</definedName>
    <definedName name="HTML_CodePage" hidden="1">1252</definedName>
    <definedName name="HTML_Control" localSheetId="0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[6]Hospital_Details!$B$302</definedName>
    <definedName name="IME_FFS">[6]Hospital_Details!$A$301:$IV$301</definedName>
    <definedName name="INLIER_SIM_MC_PMTS">[6]Hospital_Details!$A$306:$IV$306</definedName>
    <definedName name="INP_COST">[6]Hospital_Details!$A$35:$IV$35</definedName>
    <definedName name="INP_GL">[6]Hospital_Details!$A$50:$IV$50</definedName>
    <definedName name="INP_GL_NODSH">[6]Hospital_Details!$A$291:$IV$291</definedName>
    <definedName name="INP_GL_NODSH_IME2.7">[6]Hospital_Details!$A$331:$IV$331</definedName>
    <definedName name="INP_GL_NODSH_IME3.2">[6]Hospital_Details!$A$331:$IV$331</definedName>
    <definedName name="INP_REV">[6]Hospital_Details!$A$19:$IV$19</definedName>
    <definedName name="INP_REV_NODSH">[6]Hospital_Details!$A$286:$IV$286</definedName>
    <definedName name="INP_REV_NODSH_IME2.7">[6]Hospital_Details!$A$296:$IV$296</definedName>
    <definedName name="INP_REV_NODSH_IME3.2">[6]Hospital_Details!$A$296:$IV$296</definedName>
    <definedName name="IRB">[6]Hospital_Details!$C$329</definedName>
    <definedName name="MCpct_103">[6]Hospital_Details!$A$323:$IV$323</definedName>
    <definedName name="MCpct_104">[6]Hospital_Details!$A$324:$IV$324</definedName>
    <definedName name="MCpct_105">[6]Hospital_Details!$A$325:$IV$325</definedName>
    <definedName name="MyName">"Ashton"</definedName>
    <definedName name="OkDataSet" localSheetId="0">#REF!</definedName>
    <definedName name="OkDataSet">#REF!</definedName>
    <definedName name="OKLAHOMA" localSheetId="0">#REF!</definedName>
    <definedName name="OKLAHOMA">#REF!</definedName>
    <definedName name="OUT_COST">[6]Hospital_Details!$A$109:$IV$109</definedName>
    <definedName name="OUT_GL">[6]Hospital_Details!$A$148:$IV$148</definedName>
    <definedName name="OUT_REV">[6]Hospital_Details!$A$55:$IV$55</definedName>
    <definedName name="PaymentDataSet" localSheetId="0">#REF!</definedName>
    <definedName name="PaymentDataSet">#REF!</definedName>
    <definedName name="Print_Area_1" localSheetId="0">#REF!</definedName>
    <definedName name="Print_Area_1">#REF!</definedName>
    <definedName name="Print_Area_MI">'[7]table 2.5'!$B$4:$T$154</definedName>
    <definedName name="PUBUSE" localSheetId="0">#REF!</definedName>
    <definedName name="PUBUSE">#REF!</definedName>
    <definedName name="q_sum_ex" localSheetId="0">#REF!</definedName>
    <definedName name="q_sum_ex">#REF!</definedName>
    <definedName name="second_version" localSheetId="0" hidden="1">{"'data dictionary'!$A$1:$C$26"}</definedName>
    <definedName name="second_version" hidden="1">{"'data dictionary'!$A$1:$C$26"}</definedName>
    <definedName name="shopp_ccr_20140618" localSheetId="0">#REF!</definedName>
    <definedName name="shopp_ccr_20140618">#REF!</definedName>
    <definedName name="SIM_MC_PMTS">[6]Hospital_Details!$A$310:$IV$310</definedName>
    <definedName name="SNF_COST">[6]Hospital_Details!$A$224:$IV$224</definedName>
    <definedName name="SNF_GL">[6]Hospital_Details!$A$229:$IV$229</definedName>
    <definedName name="SNF_REV">[6]Hospital_Details!$A$218:$IV$218</definedName>
    <definedName name="SUB_I_COST">[6]Hospital_Details!$A$192:$IV$192</definedName>
    <definedName name="SUB_I_GL">[6]Hospital_Details!$A$196:$IV$196</definedName>
    <definedName name="SUB_I_REV">[6]Hospital_Details!$A$184:$IV$184</definedName>
    <definedName name="SUB_II_COST">[6]Hospital_Details!$A$209:$IV$209</definedName>
    <definedName name="SUB_II_GL">[6]Hospital_Details!$A$213:$IV$213</definedName>
    <definedName name="SUB_II_REV">[6]Hospital_Details!$A$201:$IV$201</definedName>
    <definedName name="SWING_COST">[6]Hospital_Details!$A$261:$IV$261</definedName>
    <definedName name="SWING_GL">[6]Hospital_Details!$A$281:$IV$281</definedName>
    <definedName name="SWING_MGN">[6]Hospital_Details!$A$283:$IV$283</definedName>
    <definedName name="SWING_REV">[6]Hospital_Details!$A$256:$IV$256</definedName>
    <definedName name="TABLE4J_FY07" localSheetId="0">#REF!</definedName>
    <definedName name="TABLE4J_FY07">#REF!</definedName>
    <definedName name="TaxDataSet" localSheetId="0">#REF!</definedName>
    <definedName name="TaxDataSet">#REF!</definedName>
    <definedName name="TOT_COST">[6]Hospital_Details!$A$14:$IV$14</definedName>
    <definedName name="TOT_GL">[6]Hospital_Details!$A$15:$IV$15</definedName>
    <definedName name="TOT_REV">[6]Hospital_Details!$A$13:$IV$13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3" l="1"/>
  <c r="R41" i="3"/>
  <c r="O41" i="3"/>
  <c r="N41" i="3"/>
  <c r="K41" i="3"/>
  <c r="J41" i="3"/>
  <c r="G41" i="3"/>
  <c r="F41" i="3"/>
  <c r="W40" i="3"/>
  <c r="V40" i="3"/>
  <c r="X40" i="3" s="1"/>
  <c r="T40" i="3"/>
  <c r="P40" i="3"/>
  <c r="L40" i="3"/>
  <c r="H40" i="3"/>
  <c r="A40" i="3"/>
  <c r="W39" i="3"/>
  <c r="V39" i="3"/>
  <c r="X39" i="3" s="1"/>
  <c r="T39" i="3"/>
  <c r="P39" i="3"/>
  <c r="L39" i="3"/>
  <c r="H39" i="3"/>
  <c r="A39" i="3"/>
  <c r="W38" i="3"/>
  <c r="V38" i="3"/>
  <c r="X38" i="3" s="1"/>
  <c r="T38" i="3"/>
  <c r="P38" i="3"/>
  <c r="L38" i="3"/>
  <c r="H38" i="3"/>
  <c r="A38" i="3"/>
  <c r="W37" i="3"/>
  <c r="V37" i="3"/>
  <c r="X37" i="3" s="1"/>
  <c r="T37" i="3"/>
  <c r="P37" i="3"/>
  <c r="L37" i="3"/>
  <c r="H37" i="3"/>
  <c r="A37" i="3"/>
  <c r="W36" i="3"/>
  <c r="V36" i="3"/>
  <c r="X36" i="3" s="1"/>
  <c r="T36" i="3"/>
  <c r="P36" i="3"/>
  <c r="L36" i="3"/>
  <c r="H36" i="3"/>
  <c r="A36" i="3"/>
  <c r="W35" i="3"/>
  <c r="V35" i="3"/>
  <c r="X35" i="3" s="1"/>
  <c r="T35" i="3"/>
  <c r="P35" i="3"/>
  <c r="L35" i="3"/>
  <c r="H35" i="3"/>
  <c r="A35" i="3"/>
  <c r="W34" i="3"/>
  <c r="V34" i="3"/>
  <c r="X34" i="3" s="1"/>
  <c r="T34" i="3"/>
  <c r="P34" i="3"/>
  <c r="L34" i="3"/>
  <c r="H34" i="3"/>
  <c r="A34" i="3"/>
  <c r="W33" i="3"/>
  <c r="V33" i="3"/>
  <c r="X33" i="3" s="1"/>
  <c r="T33" i="3"/>
  <c r="P33" i="3"/>
  <c r="L33" i="3"/>
  <c r="H33" i="3"/>
  <c r="A33" i="3"/>
  <c r="W32" i="3"/>
  <c r="V32" i="3"/>
  <c r="T32" i="3"/>
  <c r="P32" i="3"/>
  <c r="L32" i="3"/>
  <c r="H32" i="3"/>
  <c r="A32" i="3"/>
  <c r="W31" i="3"/>
  <c r="V31" i="3"/>
  <c r="T31" i="3"/>
  <c r="P31" i="3"/>
  <c r="L31" i="3"/>
  <c r="H31" i="3"/>
  <c r="A31" i="3"/>
  <c r="W30" i="3"/>
  <c r="V30" i="3"/>
  <c r="X30" i="3" s="1"/>
  <c r="T30" i="3"/>
  <c r="P30" i="3"/>
  <c r="L30" i="3"/>
  <c r="H30" i="3"/>
  <c r="A30" i="3"/>
  <c r="W29" i="3"/>
  <c r="V29" i="3"/>
  <c r="X29" i="3" s="1"/>
  <c r="T29" i="3"/>
  <c r="P29" i="3"/>
  <c r="L29" i="3"/>
  <c r="H29" i="3"/>
  <c r="A29" i="3"/>
  <c r="W28" i="3"/>
  <c r="V28" i="3"/>
  <c r="T28" i="3"/>
  <c r="P28" i="3"/>
  <c r="L28" i="3"/>
  <c r="H28" i="3"/>
  <c r="A28" i="3"/>
  <c r="W27" i="3"/>
  <c r="V27" i="3"/>
  <c r="X27" i="3" s="1"/>
  <c r="T27" i="3"/>
  <c r="P27" i="3"/>
  <c r="L27" i="3"/>
  <c r="H27" i="3"/>
  <c r="A27" i="3"/>
  <c r="W26" i="3"/>
  <c r="V26" i="3"/>
  <c r="T26" i="3"/>
  <c r="P26" i="3"/>
  <c r="L26" i="3"/>
  <c r="H26" i="3"/>
  <c r="A26" i="3"/>
  <c r="W25" i="3"/>
  <c r="V25" i="3"/>
  <c r="X25" i="3" s="1"/>
  <c r="T25" i="3"/>
  <c r="P25" i="3"/>
  <c r="L25" i="3"/>
  <c r="H25" i="3"/>
  <c r="A25" i="3"/>
  <c r="W24" i="3"/>
  <c r="V24" i="3"/>
  <c r="T24" i="3"/>
  <c r="P24" i="3"/>
  <c r="L24" i="3"/>
  <c r="H24" i="3"/>
  <c r="A24" i="3"/>
  <c r="W23" i="3"/>
  <c r="V23" i="3"/>
  <c r="T23" i="3"/>
  <c r="P23" i="3"/>
  <c r="L23" i="3"/>
  <c r="H23" i="3"/>
  <c r="A23" i="3"/>
  <c r="W22" i="3"/>
  <c r="V22" i="3"/>
  <c r="X22" i="3" s="1"/>
  <c r="T22" i="3"/>
  <c r="P22" i="3"/>
  <c r="L22" i="3"/>
  <c r="H22" i="3"/>
  <c r="A22" i="3"/>
  <c r="W21" i="3"/>
  <c r="V21" i="3"/>
  <c r="X21" i="3" s="1"/>
  <c r="T21" i="3"/>
  <c r="P21" i="3"/>
  <c r="L21" i="3"/>
  <c r="H21" i="3"/>
  <c r="A21" i="3"/>
  <c r="W20" i="3"/>
  <c r="V20" i="3"/>
  <c r="X20" i="3" s="1"/>
  <c r="T20" i="3"/>
  <c r="P20" i="3"/>
  <c r="L20" i="3"/>
  <c r="H20" i="3"/>
  <c r="A20" i="3"/>
  <c r="W19" i="3"/>
  <c r="V19" i="3"/>
  <c r="X19" i="3" s="1"/>
  <c r="T19" i="3"/>
  <c r="P19" i="3"/>
  <c r="L19" i="3"/>
  <c r="H19" i="3"/>
  <c r="A19" i="3"/>
  <c r="W18" i="3"/>
  <c r="V18" i="3"/>
  <c r="T18" i="3"/>
  <c r="P18" i="3"/>
  <c r="L18" i="3"/>
  <c r="H18" i="3"/>
  <c r="A18" i="3"/>
  <c r="W17" i="3"/>
  <c r="V17" i="3"/>
  <c r="T17" i="3"/>
  <c r="P17" i="3"/>
  <c r="L17" i="3"/>
  <c r="H17" i="3"/>
  <c r="A17" i="3"/>
  <c r="W16" i="3"/>
  <c r="V16" i="3"/>
  <c r="T16" i="3"/>
  <c r="P16" i="3"/>
  <c r="L16" i="3"/>
  <c r="H16" i="3"/>
  <c r="A16" i="3"/>
  <c r="W15" i="3"/>
  <c r="V15" i="3"/>
  <c r="T15" i="3"/>
  <c r="P15" i="3"/>
  <c r="L15" i="3"/>
  <c r="H15" i="3"/>
  <c r="A15" i="3"/>
  <c r="W14" i="3"/>
  <c r="V14" i="3"/>
  <c r="X14" i="3" s="1"/>
  <c r="T14" i="3"/>
  <c r="P14" i="3"/>
  <c r="L14" i="3"/>
  <c r="H14" i="3"/>
  <c r="A14" i="3"/>
  <c r="W13" i="3"/>
  <c r="V13" i="3"/>
  <c r="T13" i="3"/>
  <c r="P13" i="3"/>
  <c r="L13" i="3"/>
  <c r="H13" i="3"/>
  <c r="A13" i="3"/>
  <c r="W12" i="3"/>
  <c r="V12" i="3"/>
  <c r="X12" i="3" s="1"/>
  <c r="T12" i="3"/>
  <c r="P12" i="3"/>
  <c r="L12" i="3"/>
  <c r="H12" i="3"/>
  <c r="A12" i="3"/>
  <c r="W11" i="3"/>
  <c r="V11" i="3"/>
  <c r="X11" i="3" s="1"/>
  <c r="T11" i="3"/>
  <c r="P11" i="3"/>
  <c r="L11" i="3"/>
  <c r="H11" i="3"/>
  <c r="A11" i="3"/>
  <c r="W10" i="3"/>
  <c r="V10" i="3"/>
  <c r="T10" i="3"/>
  <c r="P10" i="3"/>
  <c r="L10" i="3"/>
  <c r="H10" i="3"/>
  <c r="A10" i="3"/>
  <c r="W9" i="3"/>
  <c r="V9" i="3"/>
  <c r="T9" i="3"/>
  <c r="P9" i="3"/>
  <c r="L9" i="3"/>
  <c r="H9" i="3"/>
  <c r="A9" i="3"/>
  <c r="W8" i="3"/>
  <c r="V8" i="3"/>
  <c r="T8" i="3"/>
  <c r="P8" i="3"/>
  <c r="L8" i="3"/>
  <c r="H8" i="3"/>
  <c r="A8" i="3"/>
  <c r="W7" i="3"/>
  <c r="V7" i="3"/>
  <c r="X7" i="3" s="1"/>
  <c r="T7" i="3"/>
  <c r="P7" i="3"/>
  <c r="L7" i="3"/>
  <c r="H7" i="3"/>
  <c r="A7" i="3"/>
  <c r="W6" i="3"/>
  <c r="V6" i="3"/>
  <c r="X6" i="3" s="1"/>
  <c r="T6" i="3"/>
  <c r="P6" i="3"/>
  <c r="L6" i="3"/>
  <c r="H6" i="3"/>
  <c r="A6" i="3"/>
  <c r="W5" i="3"/>
  <c r="V5" i="3"/>
  <c r="T5" i="3"/>
  <c r="P5" i="3"/>
  <c r="L5" i="3"/>
  <c r="H5" i="3"/>
  <c r="A5" i="3"/>
  <c r="W4" i="3"/>
  <c r="V4" i="3"/>
  <c r="X4" i="3" s="1"/>
  <c r="T4" i="3"/>
  <c r="P4" i="3"/>
  <c r="L4" i="3"/>
  <c r="H4" i="3"/>
  <c r="A4" i="3"/>
  <c r="W3" i="3"/>
  <c r="V3" i="3"/>
  <c r="X3" i="3" s="1"/>
  <c r="T3" i="3"/>
  <c r="P3" i="3"/>
  <c r="L3" i="3"/>
  <c r="H3" i="3"/>
  <c r="A3" i="3"/>
  <c r="W2" i="3"/>
  <c r="V2" i="3"/>
  <c r="T2" i="3"/>
  <c r="P2" i="3"/>
  <c r="L2" i="3"/>
  <c r="H2" i="3"/>
  <c r="A2" i="3"/>
  <c r="Z81" i="2"/>
  <c r="Z80" i="2"/>
  <c r="Z79" i="2"/>
  <c r="Z78" i="2"/>
  <c r="W68" i="2"/>
  <c r="V68" i="2"/>
  <c r="S68" i="2"/>
  <c r="S70" i="2" s="1"/>
  <c r="R68" i="2"/>
  <c r="R70" i="2" s="1"/>
  <c r="O68" i="2"/>
  <c r="O70" i="2" s="1"/>
  <c r="N68" i="2"/>
  <c r="N70" i="2" s="1"/>
  <c r="K68" i="2"/>
  <c r="K70" i="2" s="1"/>
  <c r="J68" i="2"/>
  <c r="J70" i="2" s="1"/>
  <c r="G68" i="2"/>
  <c r="G70" i="2" s="1"/>
  <c r="AA67" i="2"/>
  <c r="Z67" i="2"/>
  <c r="AB67" i="2" s="1"/>
  <c r="X67" i="2"/>
  <c r="T67" i="2"/>
  <c r="P67" i="2"/>
  <c r="L67" i="2"/>
  <c r="H67" i="2"/>
  <c r="A67" i="2"/>
  <c r="AA66" i="2"/>
  <c r="Z66" i="2"/>
  <c r="X66" i="2"/>
  <c r="T66" i="2"/>
  <c r="P66" i="2"/>
  <c r="L66" i="2"/>
  <c r="H66" i="2"/>
  <c r="A66" i="2"/>
  <c r="AA65" i="2"/>
  <c r="Z65" i="2"/>
  <c r="AB65" i="2" s="1"/>
  <c r="X65" i="2"/>
  <c r="T65" i="2"/>
  <c r="P65" i="2"/>
  <c r="L65" i="2"/>
  <c r="H65" i="2"/>
  <c r="A65" i="2"/>
  <c r="AA64" i="2"/>
  <c r="Z64" i="2"/>
  <c r="X64" i="2"/>
  <c r="T64" i="2"/>
  <c r="P64" i="2"/>
  <c r="L64" i="2"/>
  <c r="H64" i="2"/>
  <c r="A64" i="2"/>
  <c r="AA63" i="2"/>
  <c r="Z63" i="2"/>
  <c r="X63" i="2"/>
  <c r="T63" i="2"/>
  <c r="P63" i="2"/>
  <c r="L63" i="2"/>
  <c r="H63" i="2"/>
  <c r="A63" i="2"/>
  <c r="AA62" i="2"/>
  <c r="Z62" i="2"/>
  <c r="X62" i="2"/>
  <c r="T62" i="2"/>
  <c r="P62" i="2"/>
  <c r="L62" i="2"/>
  <c r="H62" i="2"/>
  <c r="A62" i="2"/>
  <c r="AA61" i="2"/>
  <c r="Z61" i="2"/>
  <c r="X61" i="2"/>
  <c r="T61" i="2"/>
  <c r="P61" i="2"/>
  <c r="L61" i="2"/>
  <c r="H61" i="2"/>
  <c r="A61" i="2"/>
  <c r="AA60" i="2"/>
  <c r="Z60" i="2"/>
  <c r="AB60" i="2" s="1"/>
  <c r="X60" i="2"/>
  <c r="T60" i="2"/>
  <c r="P60" i="2"/>
  <c r="L60" i="2"/>
  <c r="H60" i="2"/>
  <c r="A60" i="2"/>
  <c r="AA59" i="2"/>
  <c r="Z59" i="2"/>
  <c r="AB59" i="2" s="1"/>
  <c r="X59" i="2"/>
  <c r="T59" i="2"/>
  <c r="P59" i="2"/>
  <c r="L59" i="2"/>
  <c r="H59" i="2"/>
  <c r="A59" i="2"/>
  <c r="AA58" i="2"/>
  <c r="Z58" i="2"/>
  <c r="X58" i="2"/>
  <c r="T58" i="2"/>
  <c r="P58" i="2"/>
  <c r="L58" i="2"/>
  <c r="H58" i="2"/>
  <c r="A58" i="2"/>
  <c r="AA57" i="2"/>
  <c r="Z57" i="2"/>
  <c r="AB57" i="2" s="1"/>
  <c r="X57" i="2"/>
  <c r="T57" i="2"/>
  <c r="P57" i="2"/>
  <c r="L57" i="2"/>
  <c r="H57" i="2"/>
  <c r="A57" i="2"/>
  <c r="AA56" i="2"/>
  <c r="Z56" i="2"/>
  <c r="AB56" i="2" s="1"/>
  <c r="X56" i="2"/>
  <c r="T56" i="2"/>
  <c r="P56" i="2"/>
  <c r="L56" i="2"/>
  <c r="H56" i="2"/>
  <c r="A56" i="2"/>
  <c r="AA55" i="2"/>
  <c r="Z55" i="2"/>
  <c r="AB55" i="2" s="1"/>
  <c r="X55" i="2"/>
  <c r="T55" i="2"/>
  <c r="P55" i="2"/>
  <c r="L55" i="2"/>
  <c r="H55" i="2"/>
  <c r="A55" i="2"/>
  <c r="AA54" i="2"/>
  <c r="Z54" i="2"/>
  <c r="AB54" i="2" s="1"/>
  <c r="X54" i="2"/>
  <c r="T54" i="2"/>
  <c r="P54" i="2"/>
  <c r="L54" i="2"/>
  <c r="H54" i="2"/>
  <c r="A54" i="2"/>
  <c r="AA53" i="2"/>
  <c r="Z53" i="2"/>
  <c r="AB53" i="2" s="1"/>
  <c r="X53" i="2"/>
  <c r="T53" i="2"/>
  <c r="P53" i="2"/>
  <c r="L53" i="2"/>
  <c r="H53" i="2"/>
  <c r="A53" i="2"/>
  <c r="AA52" i="2"/>
  <c r="Z52" i="2"/>
  <c r="AB52" i="2" s="1"/>
  <c r="X52" i="2"/>
  <c r="T52" i="2"/>
  <c r="P52" i="2"/>
  <c r="L52" i="2"/>
  <c r="H52" i="2"/>
  <c r="A52" i="2"/>
  <c r="AA51" i="2"/>
  <c r="X51" i="2"/>
  <c r="T51" i="2"/>
  <c r="P51" i="2"/>
  <c r="L51" i="2"/>
  <c r="F51" i="2"/>
  <c r="H51" i="2" s="1"/>
  <c r="A51" i="2"/>
  <c r="AA50" i="2"/>
  <c r="Z50" i="2"/>
  <c r="X50" i="2"/>
  <c r="T50" i="2"/>
  <c r="P50" i="2"/>
  <c r="L50" i="2"/>
  <c r="H50" i="2"/>
  <c r="A50" i="2"/>
  <c r="AA49" i="2"/>
  <c r="Z49" i="2"/>
  <c r="X49" i="2"/>
  <c r="T49" i="2"/>
  <c r="P49" i="2"/>
  <c r="L49" i="2"/>
  <c r="H49" i="2"/>
  <c r="A49" i="2"/>
  <c r="AA48" i="2"/>
  <c r="Z48" i="2"/>
  <c r="X48" i="2"/>
  <c r="T48" i="2"/>
  <c r="P48" i="2"/>
  <c r="L48" i="2"/>
  <c r="H48" i="2"/>
  <c r="A48" i="2"/>
  <c r="AA47" i="2"/>
  <c r="Z47" i="2"/>
  <c r="X47" i="2"/>
  <c r="T47" i="2"/>
  <c r="P47" i="2"/>
  <c r="L47" i="2"/>
  <c r="H47" i="2"/>
  <c r="A47" i="2"/>
  <c r="AA46" i="2"/>
  <c r="Z46" i="2"/>
  <c r="X46" i="2"/>
  <c r="T46" i="2"/>
  <c r="P46" i="2"/>
  <c r="L46" i="2"/>
  <c r="H46" i="2"/>
  <c r="A46" i="2"/>
  <c r="AA45" i="2"/>
  <c r="Z45" i="2"/>
  <c r="X45" i="2"/>
  <c r="T45" i="2"/>
  <c r="P45" i="2"/>
  <c r="L45" i="2"/>
  <c r="H45" i="2"/>
  <c r="A45" i="2"/>
  <c r="AA44" i="2"/>
  <c r="Z44" i="2"/>
  <c r="X44" i="2"/>
  <c r="T44" i="2"/>
  <c r="P44" i="2"/>
  <c r="L44" i="2"/>
  <c r="H44" i="2"/>
  <c r="A44" i="2"/>
  <c r="AA43" i="2"/>
  <c r="Z43" i="2"/>
  <c r="X43" i="2"/>
  <c r="T43" i="2"/>
  <c r="P43" i="2"/>
  <c r="L43" i="2"/>
  <c r="H43" i="2"/>
  <c r="A43" i="2"/>
  <c r="AA42" i="2"/>
  <c r="Z42" i="2"/>
  <c r="X42" i="2"/>
  <c r="T42" i="2"/>
  <c r="P42" i="2"/>
  <c r="L42" i="2"/>
  <c r="H42" i="2"/>
  <c r="A42" i="2"/>
  <c r="AA41" i="2"/>
  <c r="Z41" i="2"/>
  <c r="X41" i="2"/>
  <c r="T41" i="2"/>
  <c r="P41" i="2"/>
  <c r="L41" i="2"/>
  <c r="H41" i="2"/>
  <c r="A41" i="2"/>
  <c r="AA40" i="2"/>
  <c r="Z40" i="2"/>
  <c r="X40" i="2"/>
  <c r="T40" i="2"/>
  <c r="P40" i="2"/>
  <c r="L40" i="2"/>
  <c r="H40" i="2"/>
  <c r="A40" i="2"/>
  <c r="AA39" i="2"/>
  <c r="Z39" i="2"/>
  <c r="X39" i="2"/>
  <c r="T39" i="2"/>
  <c r="P39" i="2"/>
  <c r="L39" i="2"/>
  <c r="H39" i="2"/>
  <c r="A39" i="2"/>
  <c r="AA38" i="2"/>
  <c r="Z38" i="2"/>
  <c r="X38" i="2"/>
  <c r="T38" i="2"/>
  <c r="P38" i="2"/>
  <c r="L38" i="2"/>
  <c r="H38" i="2"/>
  <c r="A38" i="2"/>
  <c r="AA37" i="2"/>
  <c r="Z37" i="2"/>
  <c r="X37" i="2"/>
  <c r="T37" i="2"/>
  <c r="P37" i="2"/>
  <c r="L37" i="2"/>
  <c r="H37" i="2"/>
  <c r="A37" i="2"/>
  <c r="AA36" i="2"/>
  <c r="Z36" i="2"/>
  <c r="X36" i="2"/>
  <c r="T36" i="2"/>
  <c r="P36" i="2"/>
  <c r="L36" i="2"/>
  <c r="H36" i="2"/>
  <c r="A36" i="2"/>
  <c r="AA35" i="2"/>
  <c r="Z35" i="2"/>
  <c r="X35" i="2"/>
  <c r="T35" i="2"/>
  <c r="P35" i="2"/>
  <c r="L35" i="2"/>
  <c r="H35" i="2"/>
  <c r="A35" i="2"/>
  <c r="AA34" i="2"/>
  <c r="Z34" i="2"/>
  <c r="X34" i="2"/>
  <c r="T34" i="2"/>
  <c r="P34" i="2"/>
  <c r="L34" i="2"/>
  <c r="H34" i="2"/>
  <c r="A34" i="2"/>
  <c r="AA33" i="2"/>
  <c r="Z33" i="2"/>
  <c r="X33" i="2"/>
  <c r="T33" i="2"/>
  <c r="P33" i="2"/>
  <c r="L33" i="2"/>
  <c r="H33" i="2"/>
  <c r="A33" i="2"/>
  <c r="AA32" i="2"/>
  <c r="Z32" i="2"/>
  <c r="X32" i="2"/>
  <c r="T32" i="2"/>
  <c r="P32" i="2"/>
  <c r="L32" i="2"/>
  <c r="H32" i="2"/>
  <c r="A32" i="2"/>
  <c r="AA31" i="2"/>
  <c r="Z31" i="2"/>
  <c r="X31" i="2"/>
  <c r="T31" i="2"/>
  <c r="P31" i="2"/>
  <c r="L31" i="2"/>
  <c r="H31" i="2"/>
  <c r="A31" i="2"/>
  <c r="AA30" i="2"/>
  <c r="Z30" i="2"/>
  <c r="X30" i="2"/>
  <c r="T30" i="2"/>
  <c r="P30" i="2"/>
  <c r="L30" i="2"/>
  <c r="H30" i="2"/>
  <c r="A30" i="2"/>
  <c r="AA29" i="2"/>
  <c r="Z29" i="2"/>
  <c r="X29" i="2"/>
  <c r="T29" i="2"/>
  <c r="P29" i="2"/>
  <c r="L29" i="2"/>
  <c r="H29" i="2"/>
  <c r="A29" i="2"/>
  <c r="AA28" i="2"/>
  <c r="Z28" i="2"/>
  <c r="X28" i="2"/>
  <c r="T28" i="2"/>
  <c r="P28" i="2"/>
  <c r="L28" i="2"/>
  <c r="H28" i="2"/>
  <c r="A28" i="2"/>
  <c r="AA27" i="2"/>
  <c r="Z27" i="2"/>
  <c r="X27" i="2"/>
  <c r="T27" i="2"/>
  <c r="P27" i="2"/>
  <c r="L27" i="2"/>
  <c r="H27" i="2"/>
  <c r="A27" i="2"/>
  <c r="AA26" i="2"/>
  <c r="Z26" i="2"/>
  <c r="X26" i="2"/>
  <c r="T26" i="2"/>
  <c r="P26" i="2"/>
  <c r="L26" i="2"/>
  <c r="H26" i="2"/>
  <c r="A26" i="2"/>
  <c r="AA25" i="2"/>
  <c r="Z25" i="2"/>
  <c r="X25" i="2"/>
  <c r="T25" i="2"/>
  <c r="P25" i="2"/>
  <c r="L25" i="2"/>
  <c r="H25" i="2"/>
  <c r="A25" i="2"/>
  <c r="AA24" i="2"/>
  <c r="Z24" i="2"/>
  <c r="X24" i="2"/>
  <c r="T24" i="2"/>
  <c r="P24" i="2"/>
  <c r="L24" i="2"/>
  <c r="H24" i="2"/>
  <c r="A24" i="2"/>
  <c r="AA23" i="2"/>
  <c r="Z23" i="2"/>
  <c r="X23" i="2"/>
  <c r="T23" i="2"/>
  <c r="P23" i="2"/>
  <c r="L23" i="2"/>
  <c r="H23" i="2"/>
  <c r="A23" i="2"/>
  <c r="AA22" i="2"/>
  <c r="Z22" i="2"/>
  <c r="X22" i="2"/>
  <c r="T22" i="2"/>
  <c r="P22" i="2"/>
  <c r="L22" i="2"/>
  <c r="H22" i="2"/>
  <c r="A22" i="2"/>
  <c r="AA21" i="2"/>
  <c r="Z21" i="2"/>
  <c r="X21" i="2"/>
  <c r="T21" i="2"/>
  <c r="P21" i="2"/>
  <c r="L21" i="2"/>
  <c r="H21" i="2"/>
  <c r="A21" i="2"/>
  <c r="AA20" i="2"/>
  <c r="Z20" i="2"/>
  <c r="X20" i="2"/>
  <c r="T20" i="2"/>
  <c r="P20" i="2"/>
  <c r="L20" i="2"/>
  <c r="H20" i="2"/>
  <c r="A20" i="2"/>
  <c r="AA19" i="2"/>
  <c r="Z19" i="2"/>
  <c r="X19" i="2"/>
  <c r="T19" i="2"/>
  <c r="P19" i="2"/>
  <c r="L19" i="2"/>
  <c r="H19" i="2"/>
  <c r="A19" i="2"/>
  <c r="AA18" i="2"/>
  <c r="Z18" i="2"/>
  <c r="X18" i="2"/>
  <c r="T18" i="2"/>
  <c r="P18" i="2"/>
  <c r="L18" i="2"/>
  <c r="H18" i="2"/>
  <c r="A18" i="2"/>
  <c r="AA17" i="2"/>
  <c r="Z17" i="2"/>
  <c r="X17" i="2"/>
  <c r="T17" i="2"/>
  <c r="P17" i="2"/>
  <c r="L17" i="2"/>
  <c r="H17" i="2"/>
  <c r="A17" i="2"/>
  <c r="AA16" i="2"/>
  <c r="Z16" i="2"/>
  <c r="X16" i="2"/>
  <c r="T16" i="2"/>
  <c r="P16" i="2"/>
  <c r="L16" i="2"/>
  <c r="H16" i="2"/>
  <c r="A16" i="2"/>
  <c r="AA15" i="2"/>
  <c r="Z15" i="2"/>
  <c r="X15" i="2"/>
  <c r="T15" i="2"/>
  <c r="P15" i="2"/>
  <c r="L15" i="2"/>
  <c r="H15" i="2"/>
  <c r="A15" i="2"/>
  <c r="AA14" i="2"/>
  <c r="X14" i="2"/>
  <c r="T14" i="2"/>
  <c r="P14" i="2"/>
  <c r="L14" i="2"/>
  <c r="F14" i="2"/>
  <c r="H14" i="2" s="1"/>
  <c r="A14" i="2"/>
  <c r="AA13" i="2"/>
  <c r="Z13" i="2"/>
  <c r="X13" i="2"/>
  <c r="T13" i="2"/>
  <c r="P13" i="2"/>
  <c r="L13" i="2"/>
  <c r="H13" i="2"/>
  <c r="A13" i="2"/>
  <c r="AA12" i="2"/>
  <c r="Z12" i="2"/>
  <c r="X12" i="2"/>
  <c r="T12" i="2"/>
  <c r="P12" i="2"/>
  <c r="L12" i="2"/>
  <c r="H12" i="2"/>
  <c r="A12" i="2"/>
  <c r="AA11" i="2"/>
  <c r="Z11" i="2"/>
  <c r="AB11" i="2" s="1"/>
  <c r="X11" i="2"/>
  <c r="T11" i="2"/>
  <c r="P11" i="2"/>
  <c r="L11" i="2"/>
  <c r="H11" i="2"/>
  <c r="A11" i="2"/>
  <c r="AA10" i="2"/>
  <c r="Z10" i="2"/>
  <c r="AB10" i="2" s="1"/>
  <c r="X10" i="2"/>
  <c r="T10" i="2"/>
  <c r="P10" i="2"/>
  <c r="L10" i="2"/>
  <c r="H10" i="2"/>
  <c r="A10" i="2"/>
  <c r="AA9" i="2"/>
  <c r="Z9" i="2"/>
  <c r="AB9" i="2" s="1"/>
  <c r="X9" i="2"/>
  <c r="T9" i="2"/>
  <c r="P9" i="2"/>
  <c r="L9" i="2"/>
  <c r="H9" i="2"/>
  <c r="A9" i="2"/>
  <c r="AA8" i="2"/>
  <c r="Z8" i="2"/>
  <c r="X8" i="2"/>
  <c r="T8" i="2"/>
  <c r="P8" i="2"/>
  <c r="L8" i="2"/>
  <c r="H8" i="2"/>
  <c r="A8" i="2"/>
  <c r="AA7" i="2"/>
  <c r="Z7" i="2"/>
  <c r="AB7" i="2" s="1"/>
  <c r="X7" i="2"/>
  <c r="T7" i="2"/>
  <c r="P7" i="2"/>
  <c r="L7" i="2"/>
  <c r="H7" i="2"/>
  <c r="A7" i="2"/>
  <c r="AA6" i="2"/>
  <c r="Z6" i="2"/>
  <c r="AB6" i="2" s="1"/>
  <c r="X6" i="2"/>
  <c r="T6" i="2"/>
  <c r="P6" i="2"/>
  <c r="L6" i="2"/>
  <c r="H6" i="2"/>
  <c r="A6" i="2"/>
  <c r="AA5" i="2"/>
  <c r="Z5" i="2"/>
  <c r="AB5" i="2" s="1"/>
  <c r="X5" i="2"/>
  <c r="T5" i="2"/>
  <c r="P5" i="2"/>
  <c r="L5" i="2"/>
  <c r="H5" i="2"/>
  <c r="A5" i="2"/>
  <c r="AA4" i="2"/>
  <c r="Z4" i="2"/>
  <c r="X4" i="2"/>
  <c r="T4" i="2"/>
  <c r="P4" i="2"/>
  <c r="L4" i="2"/>
  <c r="H4" i="2"/>
  <c r="A4" i="2"/>
  <c r="AA3" i="2"/>
  <c r="Z3" i="2"/>
  <c r="AB3" i="2" s="1"/>
  <c r="X3" i="2"/>
  <c r="T3" i="2"/>
  <c r="P3" i="2"/>
  <c r="L3" i="2"/>
  <c r="H3" i="2"/>
  <c r="A3" i="2"/>
  <c r="AA2" i="2"/>
  <c r="Z2" i="2"/>
  <c r="X2" i="2"/>
  <c r="T2" i="2"/>
  <c r="P2" i="2"/>
  <c r="P68" i="2" s="1"/>
  <c r="P70" i="2" s="1"/>
  <c r="L2" i="2"/>
  <c r="H2" i="2"/>
  <c r="A2" i="2"/>
  <c r="AB39" i="2" l="1"/>
  <c r="AB42" i="2"/>
  <c r="AB44" i="2"/>
  <c r="AB45" i="2"/>
  <c r="AB46" i="2"/>
  <c r="AB47" i="2"/>
  <c r="AB48" i="2"/>
  <c r="AB49" i="2"/>
  <c r="AB50" i="2"/>
  <c r="AB34" i="2"/>
  <c r="AB12" i="2"/>
  <c r="AB16" i="2"/>
  <c r="AB35" i="2"/>
  <c r="AB64" i="2"/>
  <c r="AB8" i="2"/>
  <c r="AB41" i="2"/>
  <c r="Z14" i="2"/>
  <c r="AB14" i="2" s="1"/>
  <c r="AB17" i="2"/>
  <c r="AB18" i="2"/>
  <c r="AB20" i="2"/>
  <c r="AB21" i="2"/>
  <c r="AB22" i="2"/>
  <c r="AB24" i="2"/>
  <c r="AB25" i="2"/>
  <c r="AB26" i="2"/>
  <c r="AB28" i="2"/>
  <c r="AB29" i="2"/>
  <c r="AB30" i="2"/>
  <c r="AB32" i="2"/>
  <c r="AB33" i="2"/>
  <c r="L68" i="2"/>
  <c r="L70" i="2" s="1"/>
  <c r="T68" i="2"/>
  <c r="T70" i="2" s="1"/>
  <c r="AB43" i="2"/>
  <c r="X68" i="2"/>
  <c r="Z51" i="2"/>
  <c r="AB51" i="2" s="1"/>
  <c r="AB19" i="2"/>
  <c r="AB23" i="2"/>
  <c r="AB2" i="2"/>
  <c r="AB4" i="2"/>
  <c r="AB27" i="2"/>
  <c r="AB31" i="2"/>
  <c r="AB61" i="2"/>
  <c r="AB63" i="2"/>
  <c r="AB36" i="2"/>
  <c r="AB37" i="2"/>
  <c r="AB38" i="2"/>
  <c r="AB58" i="2"/>
  <c r="AB62" i="2"/>
  <c r="AB13" i="2"/>
  <c r="AB15" i="2"/>
  <c r="AB40" i="2"/>
  <c r="AB66" i="2"/>
  <c r="X15" i="3"/>
  <c r="X23" i="3"/>
  <c r="X31" i="3"/>
  <c r="X18" i="3"/>
  <c r="X26" i="3"/>
  <c r="H41" i="3"/>
  <c r="X5" i="3"/>
  <c r="X13" i="3"/>
  <c r="P41" i="3"/>
  <c r="X28" i="3"/>
  <c r="T41" i="3"/>
  <c r="V41" i="3"/>
  <c r="X10" i="3"/>
  <c r="W41" i="3"/>
  <c r="X9" i="3"/>
  <c r="X17" i="3"/>
  <c r="X8" i="3"/>
  <c r="X16" i="3"/>
  <c r="X24" i="3"/>
  <c r="X32" i="3"/>
  <c r="L41" i="3"/>
  <c r="X2" i="3"/>
  <c r="H68" i="2"/>
  <c r="H70" i="2" s="1"/>
  <c r="F68" i="2"/>
  <c r="F70" i="2" s="1"/>
  <c r="AA68" i="2"/>
  <c r="AA70" i="2" s="1"/>
  <c r="AB68" i="2" l="1"/>
  <c r="AB70" i="2" s="1"/>
  <c r="Z68" i="2"/>
  <c r="Z70" i="2" s="1"/>
  <c r="X41" i="3"/>
  <c r="H163" i="1"/>
  <c r="H162" i="1"/>
  <c r="AA159" i="1"/>
  <c r="Z159" i="1"/>
  <c r="Y159" i="1"/>
  <c r="X159" i="1"/>
  <c r="W159" i="1"/>
  <c r="M159" i="1"/>
  <c r="L159" i="1"/>
  <c r="J159" i="1"/>
  <c r="C159" i="1"/>
  <c r="G159" i="1" s="1"/>
  <c r="F159" i="1" s="1"/>
  <c r="AA158" i="1"/>
  <c r="Z158" i="1"/>
  <c r="Y158" i="1"/>
  <c r="X158" i="1"/>
  <c r="W158" i="1"/>
  <c r="M158" i="1"/>
  <c r="L158" i="1"/>
  <c r="N158" i="1" s="1"/>
  <c r="P158" i="1" s="1"/>
  <c r="J158" i="1"/>
  <c r="C158" i="1"/>
  <c r="G158" i="1" s="1"/>
  <c r="AA157" i="1"/>
  <c r="Z157" i="1"/>
  <c r="X157" i="1"/>
  <c r="W157" i="1"/>
  <c r="M157" i="1"/>
  <c r="L157" i="1"/>
  <c r="K157" i="1"/>
  <c r="J157" i="1"/>
  <c r="C157" i="1"/>
  <c r="G157" i="1" s="1"/>
  <c r="AA154" i="1"/>
  <c r="Z154" i="1"/>
  <c r="X154" i="1"/>
  <c r="W154" i="1"/>
  <c r="M154" i="1"/>
  <c r="L154" i="1"/>
  <c r="J154" i="1"/>
  <c r="C154" i="1"/>
  <c r="G154" i="1" s="1"/>
  <c r="F154" i="1" s="1"/>
  <c r="AA153" i="1"/>
  <c r="Z153" i="1"/>
  <c r="X153" i="1"/>
  <c r="W153" i="1"/>
  <c r="M153" i="1"/>
  <c r="L153" i="1"/>
  <c r="J153" i="1"/>
  <c r="C153" i="1"/>
  <c r="G153" i="1" s="1"/>
  <c r="AJ152" i="1"/>
  <c r="AA152" i="1"/>
  <c r="Z152" i="1"/>
  <c r="AB152" i="1" s="1"/>
  <c r="AD152" i="1" s="1"/>
  <c r="X152" i="1"/>
  <c r="W152" i="1"/>
  <c r="M152" i="1"/>
  <c r="L152" i="1"/>
  <c r="N152" i="1" s="1"/>
  <c r="J152" i="1"/>
  <c r="C152" i="1"/>
  <c r="AA151" i="1"/>
  <c r="Z151" i="1"/>
  <c r="AB151" i="1" s="1"/>
  <c r="X151" i="1"/>
  <c r="W151" i="1"/>
  <c r="M151" i="1"/>
  <c r="L151" i="1"/>
  <c r="N151" i="1" s="1"/>
  <c r="J151" i="1"/>
  <c r="C151" i="1"/>
  <c r="AA150" i="1"/>
  <c r="Z150" i="1"/>
  <c r="AB150" i="1" s="1"/>
  <c r="X150" i="1"/>
  <c r="W150" i="1"/>
  <c r="M150" i="1"/>
  <c r="L150" i="1"/>
  <c r="N150" i="1" s="1"/>
  <c r="S150" i="1" s="1"/>
  <c r="J150" i="1"/>
  <c r="C150" i="1"/>
  <c r="AA149" i="1"/>
  <c r="Z149" i="1"/>
  <c r="X149" i="1"/>
  <c r="W149" i="1"/>
  <c r="M149" i="1"/>
  <c r="L149" i="1"/>
  <c r="N149" i="1" s="1"/>
  <c r="J149" i="1"/>
  <c r="C149" i="1"/>
  <c r="AA148" i="1"/>
  <c r="Z148" i="1"/>
  <c r="X148" i="1"/>
  <c r="W148" i="1"/>
  <c r="M148" i="1"/>
  <c r="L148" i="1"/>
  <c r="N148" i="1" s="1"/>
  <c r="S148" i="1" s="1"/>
  <c r="J148" i="1"/>
  <c r="C148" i="1"/>
  <c r="AA147" i="1"/>
  <c r="Z147" i="1"/>
  <c r="X147" i="1"/>
  <c r="W147" i="1"/>
  <c r="M147" i="1"/>
  <c r="N147" i="1" s="1"/>
  <c r="L147" i="1"/>
  <c r="J147" i="1"/>
  <c r="C147" i="1"/>
  <c r="AA146" i="1"/>
  <c r="AB146" i="1" s="1"/>
  <c r="Z146" i="1"/>
  <c r="Y146" i="1"/>
  <c r="AI146" i="1" s="1"/>
  <c r="X146" i="1"/>
  <c r="W146" i="1"/>
  <c r="M146" i="1"/>
  <c r="L146" i="1"/>
  <c r="N146" i="1" s="1"/>
  <c r="S146" i="1" s="1"/>
  <c r="J146" i="1"/>
  <c r="G146" i="1"/>
  <c r="I146" i="1" s="1"/>
  <c r="C146" i="1"/>
  <c r="AA145" i="1"/>
  <c r="Z145" i="1"/>
  <c r="X145" i="1"/>
  <c r="W145" i="1"/>
  <c r="M145" i="1"/>
  <c r="L145" i="1"/>
  <c r="J145" i="1"/>
  <c r="C145" i="1"/>
  <c r="AA144" i="1"/>
  <c r="AB144" i="1" s="1"/>
  <c r="Z144" i="1"/>
  <c r="X144" i="1"/>
  <c r="W144" i="1"/>
  <c r="M144" i="1"/>
  <c r="L144" i="1"/>
  <c r="J144" i="1"/>
  <c r="C144" i="1"/>
  <c r="G144" i="1" s="1"/>
  <c r="I144" i="1" s="1"/>
  <c r="AA143" i="1"/>
  <c r="Z143" i="1"/>
  <c r="X143" i="1"/>
  <c r="W143" i="1"/>
  <c r="M143" i="1"/>
  <c r="L143" i="1"/>
  <c r="N143" i="1" s="1"/>
  <c r="J143" i="1"/>
  <c r="C143" i="1"/>
  <c r="AA142" i="1"/>
  <c r="Z142" i="1"/>
  <c r="X142" i="1"/>
  <c r="W142" i="1"/>
  <c r="M142" i="1"/>
  <c r="L142" i="1"/>
  <c r="N142" i="1" s="1"/>
  <c r="J142" i="1"/>
  <c r="G142" i="1"/>
  <c r="I142" i="1" s="1"/>
  <c r="C142" i="1"/>
  <c r="AA141" i="1"/>
  <c r="Z141" i="1"/>
  <c r="X141" i="1"/>
  <c r="W141" i="1"/>
  <c r="M141" i="1"/>
  <c r="L141" i="1"/>
  <c r="J141" i="1"/>
  <c r="C141" i="1"/>
  <c r="AA140" i="1"/>
  <c r="Z140" i="1"/>
  <c r="X140" i="1"/>
  <c r="W140" i="1"/>
  <c r="M140" i="1"/>
  <c r="L140" i="1"/>
  <c r="J140" i="1"/>
  <c r="C140" i="1"/>
  <c r="G140" i="1" s="1"/>
  <c r="AA139" i="1"/>
  <c r="Z139" i="1"/>
  <c r="X139" i="1"/>
  <c r="W139" i="1"/>
  <c r="M139" i="1"/>
  <c r="L139" i="1"/>
  <c r="N139" i="1" s="1"/>
  <c r="J139" i="1"/>
  <c r="G139" i="1"/>
  <c r="C139" i="1"/>
  <c r="AA138" i="1"/>
  <c r="Z138" i="1"/>
  <c r="X138" i="1"/>
  <c r="W138" i="1"/>
  <c r="M138" i="1"/>
  <c r="L138" i="1"/>
  <c r="J138" i="1"/>
  <c r="C138" i="1"/>
  <c r="G138" i="1" s="1"/>
  <c r="AA137" i="1"/>
  <c r="Z137" i="1"/>
  <c r="X137" i="1"/>
  <c r="W137" i="1"/>
  <c r="M137" i="1"/>
  <c r="L137" i="1"/>
  <c r="N137" i="1" s="1"/>
  <c r="J137" i="1"/>
  <c r="C137" i="1"/>
  <c r="AA136" i="1"/>
  <c r="Z136" i="1"/>
  <c r="X136" i="1"/>
  <c r="W136" i="1"/>
  <c r="M136" i="1"/>
  <c r="L136" i="1"/>
  <c r="N136" i="1" s="1"/>
  <c r="J136" i="1"/>
  <c r="G136" i="1"/>
  <c r="C136" i="1"/>
  <c r="AA135" i="1"/>
  <c r="Z135" i="1"/>
  <c r="X135" i="1"/>
  <c r="W135" i="1"/>
  <c r="M135" i="1"/>
  <c r="L135" i="1"/>
  <c r="J135" i="1"/>
  <c r="C135" i="1"/>
  <c r="AA134" i="1"/>
  <c r="Z134" i="1"/>
  <c r="X134" i="1"/>
  <c r="W134" i="1"/>
  <c r="M134" i="1"/>
  <c r="L134" i="1"/>
  <c r="J134" i="1"/>
  <c r="G134" i="1"/>
  <c r="C134" i="1"/>
  <c r="AA131" i="1"/>
  <c r="W131" i="1"/>
  <c r="M131" i="1"/>
  <c r="C131" i="1"/>
  <c r="K131" i="1" s="1"/>
  <c r="AA130" i="1"/>
  <c r="W130" i="1"/>
  <c r="M130" i="1"/>
  <c r="C130" i="1"/>
  <c r="K130" i="1" s="1"/>
  <c r="AA129" i="1"/>
  <c r="W129" i="1"/>
  <c r="M129" i="1"/>
  <c r="C129" i="1"/>
  <c r="AA128" i="1"/>
  <c r="W128" i="1"/>
  <c r="M128" i="1"/>
  <c r="G128" i="1"/>
  <c r="C128" i="1"/>
  <c r="K128" i="1" s="1"/>
  <c r="AA127" i="1"/>
  <c r="W127" i="1"/>
  <c r="M127" i="1"/>
  <c r="C127" i="1"/>
  <c r="K127" i="1" s="1"/>
  <c r="AA126" i="1"/>
  <c r="W126" i="1"/>
  <c r="M126" i="1"/>
  <c r="C126" i="1"/>
  <c r="K126" i="1" s="1"/>
  <c r="AA125" i="1"/>
  <c r="W125" i="1"/>
  <c r="M125" i="1"/>
  <c r="K125" i="1"/>
  <c r="G125" i="1"/>
  <c r="I125" i="1" s="1"/>
  <c r="C125" i="1"/>
  <c r="AA124" i="1"/>
  <c r="W124" i="1"/>
  <c r="M124" i="1"/>
  <c r="C124" i="1"/>
  <c r="K124" i="1" s="1"/>
  <c r="AA123" i="1"/>
  <c r="W123" i="1"/>
  <c r="M123" i="1"/>
  <c r="C123" i="1"/>
  <c r="K123" i="1" s="1"/>
  <c r="AA122" i="1"/>
  <c r="W122" i="1"/>
  <c r="M122" i="1"/>
  <c r="G122" i="1"/>
  <c r="C122" i="1"/>
  <c r="K122" i="1" s="1"/>
  <c r="AA121" i="1"/>
  <c r="W121" i="1"/>
  <c r="M121" i="1"/>
  <c r="C121" i="1"/>
  <c r="AA120" i="1"/>
  <c r="W120" i="1"/>
  <c r="M120" i="1"/>
  <c r="C120" i="1"/>
  <c r="G120" i="1" s="1"/>
  <c r="AA119" i="1"/>
  <c r="W119" i="1"/>
  <c r="M119" i="1"/>
  <c r="K119" i="1"/>
  <c r="G119" i="1"/>
  <c r="I119" i="1" s="1"/>
  <c r="C119" i="1"/>
  <c r="AA118" i="1"/>
  <c r="W118" i="1"/>
  <c r="M118" i="1"/>
  <c r="G118" i="1"/>
  <c r="C118" i="1"/>
  <c r="K118" i="1" s="1"/>
  <c r="AA117" i="1"/>
  <c r="W117" i="1"/>
  <c r="M117" i="1"/>
  <c r="C117" i="1"/>
  <c r="H111" i="1"/>
  <c r="H110" i="1"/>
  <c r="AA108" i="1"/>
  <c r="Z108" i="1"/>
  <c r="X108" i="1"/>
  <c r="W108" i="1"/>
  <c r="M108" i="1"/>
  <c r="L108" i="1"/>
  <c r="J108" i="1"/>
  <c r="C108" i="1"/>
  <c r="G108" i="1" s="1"/>
  <c r="AA107" i="1"/>
  <c r="Z107" i="1"/>
  <c r="X107" i="1"/>
  <c r="W107" i="1"/>
  <c r="M107" i="1"/>
  <c r="L107" i="1"/>
  <c r="J107" i="1"/>
  <c r="C107" i="1"/>
  <c r="K107" i="1" s="1"/>
  <c r="U107" i="1" s="1"/>
  <c r="AA106" i="1"/>
  <c r="Z106" i="1"/>
  <c r="X106" i="1"/>
  <c r="W106" i="1"/>
  <c r="M106" i="1"/>
  <c r="L106" i="1"/>
  <c r="J106" i="1"/>
  <c r="C106" i="1"/>
  <c r="K106" i="1" s="1"/>
  <c r="B106" i="1"/>
  <c r="AA105" i="1"/>
  <c r="Z105" i="1"/>
  <c r="Y105" i="1"/>
  <c r="AI105" i="1" s="1"/>
  <c r="X105" i="1"/>
  <c r="W105" i="1"/>
  <c r="M105" i="1"/>
  <c r="L105" i="1"/>
  <c r="J105" i="1"/>
  <c r="C105" i="1"/>
  <c r="AA104" i="1"/>
  <c r="Z104" i="1"/>
  <c r="Y104" i="1"/>
  <c r="X104" i="1"/>
  <c r="W104" i="1"/>
  <c r="M104" i="1"/>
  <c r="L104" i="1"/>
  <c r="J104" i="1"/>
  <c r="C104" i="1"/>
  <c r="G104" i="1" s="1"/>
  <c r="AA103" i="1"/>
  <c r="Z103" i="1"/>
  <c r="Y103" i="1"/>
  <c r="X103" i="1"/>
  <c r="W103" i="1"/>
  <c r="M103" i="1"/>
  <c r="L103" i="1"/>
  <c r="J103" i="1"/>
  <c r="C103" i="1"/>
  <c r="K103" i="1" s="1"/>
  <c r="AA102" i="1"/>
  <c r="Z102" i="1"/>
  <c r="Y102" i="1"/>
  <c r="X102" i="1"/>
  <c r="W102" i="1"/>
  <c r="M102" i="1"/>
  <c r="L102" i="1"/>
  <c r="J102" i="1"/>
  <c r="C102" i="1"/>
  <c r="K102" i="1" s="1"/>
  <c r="AA101" i="1"/>
  <c r="Z101" i="1"/>
  <c r="X101" i="1"/>
  <c r="W101" i="1"/>
  <c r="M101" i="1"/>
  <c r="L101" i="1"/>
  <c r="J101" i="1"/>
  <c r="C101" i="1"/>
  <c r="AA100" i="1"/>
  <c r="Z100" i="1"/>
  <c r="X100" i="1"/>
  <c r="W100" i="1"/>
  <c r="M100" i="1"/>
  <c r="L100" i="1"/>
  <c r="J100" i="1"/>
  <c r="C100" i="1"/>
  <c r="K100" i="1" s="1"/>
  <c r="AA99" i="1"/>
  <c r="Z99" i="1"/>
  <c r="AB99" i="1" s="1"/>
  <c r="X99" i="1"/>
  <c r="W99" i="1"/>
  <c r="M99" i="1"/>
  <c r="L99" i="1"/>
  <c r="J99" i="1"/>
  <c r="C99" i="1"/>
  <c r="AA98" i="1"/>
  <c r="Z98" i="1"/>
  <c r="X98" i="1"/>
  <c r="W98" i="1"/>
  <c r="M98" i="1"/>
  <c r="L98" i="1"/>
  <c r="J98" i="1"/>
  <c r="C98" i="1"/>
  <c r="K98" i="1" s="1"/>
  <c r="AA97" i="1"/>
  <c r="Z97" i="1"/>
  <c r="X97" i="1"/>
  <c r="W97" i="1"/>
  <c r="M97" i="1"/>
  <c r="L97" i="1"/>
  <c r="J97" i="1"/>
  <c r="C97" i="1"/>
  <c r="AA96" i="1"/>
  <c r="Z96" i="1"/>
  <c r="X96" i="1"/>
  <c r="W96" i="1"/>
  <c r="M96" i="1"/>
  <c r="L96" i="1"/>
  <c r="J96" i="1"/>
  <c r="G96" i="1"/>
  <c r="C96" i="1"/>
  <c r="K96" i="1" s="1"/>
  <c r="AA95" i="1"/>
  <c r="Z95" i="1"/>
  <c r="X95" i="1"/>
  <c r="W95" i="1"/>
  <c r="M95" i="1"/>
  <c r="L95" i="1"/>
  <c r="J95" i="1"/>
  <c r="C95" i="1"/>
  <c r="AA94" i="1"/>
  <c r="Z94" i="1"/>
  <c r="Y94" i="1"/>
  <c r="X94" i="1"/>
  <c r="W94" i="1"/>
  <c r="M94" i="1"/>
  <c r="L94" i="1"/>
  <c r="N94" i="1" s="1"/>
  <c r="J94" i="1"/>
  <c r="C94" i="1"/>
  <c r="G94" i="1" s="1"/>
  <c r="I94" i="1" s="1"/>
  <c r="AA93" i="1"/>
  <c r="Z93" i="1"/>
  <c r="X93" i="1"/>
  <c r="W93" i="1"/>
  <c r="M93" i="1"/>
  <c r="L93" i="1"/>
  <c r="N93" i="1" s="1"/>
  <c r="J93" i="1"/>
  <c r="C93" i="1"/>
  <c r="G93" i="1" s="1"/>
  <c r="B93" i="1"/>
  <c r="AA92" i="1"/>
  <c r="Z92" i="1"/>
  <c r="X92" i="1"/>
  <c r="W92" i="1"/>
  <c r="M92" i="1"/>
  <c r="L92" i="1"/>
  <c r="J92" i="1"/>
  <c r="C92" i="1"/>
  <c r="K92" i="1" s="1"/>
  <c r="AA91" i="1"/>
  <c r="Z91" i="1"/>
  <c r="Y91" i="1"/>
  <c r="X91" i="1"/>
  <c r="W91" i="1"/>
  <c r="M91" i="1"/>
  <c r="L91" i="1"/>
  <c r="J91" i="1"/>
  <c r="C91" i="1"/>
  <c r="AA90" i="1"/>
  <c r="Z90" i="1"/>
  <c r="X90" i="1"/>
  <c r="W90" i="1"/>
  <c r="M90" i="1"/>
  <c r="L90" i="1"/>
  <c r="J90" i="1"/>
  <c r="C90" i="1"/>
  <c r="AA89" i="1"/>
  <c r="Z89" i="1"/>
  <c r="Y89" i="1"/>
  <c r="X89" i="1"/>
  <c r="W89" i="1"/>
  <c r="M89" i="1"/>
  <c r="L89" i="1"/>
  <c r="K89" i="1"/>
  <c r="J89" i="1"/>
  <c r="G89" i="1"/>
  <c r="C89" i="1"/>
  <c r="AA88" i="1"/>
  <c r="Z88" i="1"/>
  <c r="Y88" i="1"/>
  <c r="X88" i="1"/>
  <c r="W88" i="1"/>
  <c r="M88" i="1"/>
  <c r="L88" i="1"/>
  <c r="J88" i="1"/>
  <c r="C88" i="1"/>
  <c r="K88" i="1" s="1"/>
  <c r="U88" i="1" s="1"/>
  <c r="AA87" i="1"/>
  <c r="Z87" i="1"/>
  <c r="Y87" i="1"/>
  <c r="X87" i="1"/>
  <c r="W87" i="1"/>
  <c r="M87" i="1"/>
  <c r="L87" i="1"/>
  <c r="J87" i="1"/>
  <c r="C87" i="1"/>
  <c r="K87" i="1" s="1"/>
  <c r="B87" i="1"/>
  <c r="AA86" i="1"/>
  <c r="Z86" i="1"/>
  <c r="X86" i="1"/>
  <c r="W86" i="1"/>
  <c r="M86" i="1"/>
  <c r="L86" i="1"/>
  <c r="J86" i="1"/>
  <c r="C86" i="1"/>
  <c r="G86" i="1" s="1"/>
  <c r="I86" i="1" s="1"/>
  <c r="AA85" i="1"/>
  <c r="Z85" i="1"/>
  <c r="X85" i="1"/>
  <c r="W85" i="1"/>
  <c r="M85" i="1"/>
  <c r="L85" i="1"/>
  <c r="J85" i="1"/>
  <c r="C85" i="1"/>
  <c r="K85" i="1" s="1"/>
  <c r="U85" i="1" s="1"/>
  <c r="B85" i="1"/>
  <c r="AA84" i="1"/>
  <c r="Z84" i="1"/>
  <c r="Y84" i="1"/>
  <c r="X84" i="1"/>
  <c r="W84" i="1"/>
  <c r="M84" i="1"/>
  <c r="L84" i="1"/>
  <c r="N84" i="1" s="1"/>
  <c r="R84" i="1" s="1"/>
  <c r="J84" i="1"/>
  <c r="C84" i="1"/>
  <c r="K84" i="1" s="1"/>
  <c r="AA81" i="1"/>
  <c r="Z81" i="1"/>
  <c r="AB81" i="1" s="1"/>
  <c r="Y81" i="1"/>
  <c r="X81" i="1"/>
  <c r="W81" i="1"/>
  <c r="M81" i="1"/>
  <c r="L81" i="1"/>
  <c r="J81" i="1"/>
  <c r="F81" i="1"/>
  <c r="C81" i="1"/>
  <c r="G81" i="1" s="1"/>
  <c r="I81" i="1" s="1"/>
  <c r="AA80" i="1"/>
  <c r="Z80" i="1"/>
  <c r="Y80" i="1"/>
  <c r="X80" i="1"/>
  <c r="W80" i="1"/>
  <c r="M80" i="1"/>
  <c r="L80" i="1"/>
  <c r="N80" i="1" s="1"/>
  <c r="S80" i="1" s="1"/>
  <c r="K80" i="1"/>
  <c r="J80" i="1"/>
  <c r="G80" i="1"/>
  <c r="I80" i="1" s="1"/>
  <c r="C80" i="1"/>
  <c r="AA79" i="1"/>
  <c r="Z79" i="1"/>
  <c r="AB79" i="1" s="1"/>
  <c r="X79" i="1"/>
  <c r="W79" i="1"/>
  <c r="M79" i="1"/>
  <c r="L79" i="1"/>
  <c r="N79" i="1" s="1"/>
  <c r="J79" i="1"/>
  <c r="C79" i="1"/>
  <c r="G79" i="1" s="1"/>
  <c r="I79" i="1" s="1"/>
  <c r="AA78" i="1"/>
  <c r="Z78" i="1"/>
  <c r="AB78" i="1" s="1"/>
  <c r="X78" i="1"/>
  <c r="W78" i="1"/>
  <c r="M78" i="1"/>
  <c r="L78" i="1"/>
  <c r="N78" i="1" s="1"/>
  <c r="S78" i="1" s="1"/>
  <c r="J78" i="1"/>
  <c r="C78" i="1"/>
  <c r="G78" i="1" s="1"/>
  <c r="AA77" i="1"/>
  <c r="Z77" i="1"/>
  <c r="X77" i="1"/>
  <c r="W77" i="1"/>
  <c r="M77" i="1"/>
  <c r="L77" i="1"/>
  <c r="J77" i="1"/>
  <c r="C77" i="1"/>
  <c r="AA76" i="1"/>
  <c r="Z76" i="1"/>
  <c r="X76" i="1"/>
  <c r="W76" i="1"/>
  <c r="M76" i="1"/>
  <c r="L76" i="1"/>
  <c r="J76" i="1"/>
  <c r="C76" i="1"/>
  <c r="G76" i="1" s="1"/>
  <c r="AA75" i="1"/>
  <c r="Z75" i="1"/>
  <c r="X75" i="1"/>
  <c r="W75" i="1"/>
  <c r="M75" i="1"/>
  <c r="L75" i="1"/>
  <c r="N75" i="1" s="1"/>
  <c r="J75" i="1"/>
  <c r="C75" i="1"/>
  <c r="G75" i="1" s="1"/>
  <c r="I75" i="1" s="1"/>
  <c r="AA74" i="1"/>
  <c r="Z74" i="1"/>
  <c r="X74" i="1"/>
  <c r="W74" i="1"/>
  <c r="M74" i="1"/>
  <c r="L74" i="1"/>
  <c r="N74" i="1" s="1"/>
  <c r="S74" i="1" s="1"/>
  <c r="J74" i="1"/>
  <c r="G74" i="1"/>
  <c r="C74" i="1"/>
  <c r="AA73" i="1"/>
  <c r="Z73" i="1"/>
  <c r="X73" i="1"/>
  <c r="W73" i="1"/>
  <c r="M73" i="1"/>
  <c r="L73" i="1"/>
  <c r="J73" i="1"/>
  <c r="F73" i="1"/>
  <c r="C73" i="1"/>
  <c r="G73" i="1" s="1"/>
  <c r="I73" i="1" s="1"/>
  <c r="AA72" i="1"/>
  <c r="Z72" i="1"/>
  <c r="AB72" i="1" s="1"/>
  <c r="X72" i="1"/>
  <c r="W72" i="1"/>
  <c r="S72" i="1"/>
  <c r="M72" i="1"/>
  <c r="L72" i="1"/>
  <c r="N72" i="1" s="1"/>
  <c r="R72" i="1" s="1"/>
  <c r="J72" i="1"/>
  <c r="G72" i="1"/>
  <c r="C72" i="1"/>
  <c r="AA71" i="1"/>
  <c r="Z71" i="1"/>
  <c r="X71" i="1"/>
  <c r="W71" i="1"/>
  <c r="M71" i="1"/>
  <c r="L71" i="1"/>
  <c r="J71" i="1"/>
  <c r="C71" i="1"/>
  <c r="G71" i="1" s="1"/>
  <c r="AA70" i="1"/>
  <c r="Z70" i="1"/>
  <c r="X70" i="1"/>
  <c r="W70" i="1"/>
  <c r="M70" i="1"/>
  <c r="L70" i="1"/>
  <c r="J70" i="1"/>
  <c r="G70" i="1"/>
  <c r="C70" i="1"/>
  <c r="AA69" i="1"/>
  <c r="Z69" i="1"/>
  <c r="X69" i="1"/>
  <c r="W69" i="1"/>
  <c r="M69" i="1"/>
  <c r="L69" i="1"/>
  <c r="J69" i="1"/>
  <c r="C69" i="1"/>
  <c r="G69" i="1" s="1"/>
  <c r="AA68" i="1"/>
  <c r="Z68" i="1"/>
  <c r="AB68" i="1" s="1"/>
  <c r="X68" i="1"/>
  <c r="W68" i="1"/>
  <c r="M68" i="1"/>
  <c r="L68" i="1"/>
  <c r="N68" i="1" s="1"/>
  <c r="S68" i="1" s="1"/>
  <c r="J68" i="1"/>
  <c r="G68" i="1"/>
  <c r="C68" i="1"/>
  <c r="AA67" i="1"/>
  <c r="Z67" i="1"/>
  <c r="X67" i="1"/>
  <c r="W67" i="1"/>
  <c r="M67" i="1"/>
  <c r="L67" i="1"/>
  <c r="J67" i="1"/>
  <c r="C67" i="1"/>
  <c r="G67" i="1" s="1"/>
  <c r="I67" i="1" s="1"/>
  <c r="AA66" i="1"/>
  <c r="Z66" i="1"/>
  <c r="AB66" i="1" s="1"/>
  <c r="X66" i="1"/>
  <c r="W66" i="1"/>
  <c r="M66" i="1"/>
  <c r="L66" i="1"/>
  <c r="J66" i="1"/>
  <c r="C66" i="1"/>
  <c r="K66" i="1" s="1"/>
  <c r="U66" i="1" s="1"/>
  <c r="AA65" i="1"/>
  <c r="Z65" i="1"/>
  <c r="X65" i="1"/>
  <c r="W65" i="1"/>
  <c r="M65" i="1"/>
  <c r="L65" i="1"/>
  <c r="J65" i="1"/>
  <c r="F65" i="1"/>
  <c r="C65" i="1"/>
  <c r="G65" i="1" s="1"/>
  <c r="I65" i="1" s="1"/>
  <c r="AA64" i="1"/>
  <c r="Z64" i="1"/>
  <c r="X64" i="1"/>
  <c r="W64" i="1"/>
  <c r="M64" i="1"/>
  <c r="L64" i="1"/>
  <c r="J64" i="1"/>
  <c r="C64" i="1"/>
  <c r="G64" i="1" s="1"/>
  <c r="AA61" i="1"/>
  <c r="Y61" i="1"/>
  <c r="W61" i="1"/>
  <c r="M61" i="1"/>
  <c r="C61" i="1"/>
  <c r="AA60" i="1"/>
  <c r="Y60" i="1"/>
  <c r="W60" i="1"/>
  <c r="M60" i="1"/>
  <c r="I60" i="1"/>
  <c r="C60" i="1"/>
  <c r="G60" i="1" s="1"/>
  <c r="AA59" i="1"/>
  <c r="Y59" i="1"/>
  <c r="W59" i="1"/>
  <c r="M59" i="1"/>
  <c r="C59" i="1"/>
  <c r="AA58" i="1"/>
  <c r="Y58" i="1"/>
  <c r="W58" i="1"/>
  <c r="M58" i="1"/>
  <c r="C58" i="1"/>
  <c r="G58" i="1" s="1"/>
  <c r="AA55" i="1"/>
  <c r="W55" i="1"/>
  <c r="M55" i="1"/>
  <c r="C55" i="1"/>
  <c r="G55" i="1" s="1"/>
  <c r="I55" i="1" s="1"/>
  <c r="AA54" i="1"/>
  <c r="Y54" i="1"/>
  <c r="W54" i="1"/>
  <c r="M54" i="1"/>
  <c r="G54" i="1"/>
  <c r="C54" i="1"/>
  <c r="AA53" i="1"/>
  <c r="Y53" i="1"/>
  <c r="W53" i="1"/>
  <c r="M53" i="1"/>
  <c r="F53" i="1"/>
  <c r="C53" i="1"/>
  <c r="G53" i="1" s="1"/>
  <c r="I53" i="1" s="1"/>
  <c r="AA52" i="1"/>
  <c r="W52" i="1"/>
  <c r="M52" i="1"/>
  <c r="I52" i="1"/>
  <c r="C52" i="1"/>
  <c r="G52" i="1" s="1"/>
  <c r="F52" i="1" s="1"/>
  <c r="AA51" i="1"/>
  <c r="W51" i="1"/>
  <c r="M51" i="1"/>
  <c r="G51" i="1"/>
  <c r="I51" i="1" s="1"/>
  <c r="C51" i="1"/>
  <c r="K51" i="1" s="1"/>
  <c r="AA50" i="1"/>
  <c r="W50" i="1"/>
  <c r="M50" i="1"/>
  <c r="K50" i="1"/>
  <c r="G50" i="1"/>
  <c r="C50" i="1"/>
  <c r="AA49" i="1"/>
  <c r="Y49" i="1"/>
  <c r="W49" i="1"/>
  <c r="M49" i="1"/>
  <c r="C49" i="1"/>
  <c r="AA48" i="1"/>
  <c r="W48" i="1"/>
  <c r="M48" i="1"/>
  <c r="K48" i="1"/>
  <c r="G48" i="1"/>
  <c r="C48" i="1"/>
  <c r="AA47" i="1"/>
  <c r="W47" i="1"/>
  <c r="M47" i="1"/>
  <c r="C47" i="1"/>
  <c r="AA46" i="1"/>
  <c r="W46" i="1"/>
  <c r="M46" i="1"/>
  <c r="G46" i="1"/>
  <c r="C46" i="1"/>
  <c r="K46" i="1" s="1"/>
  <c r="AA45" i="1"/>
  <c r="W45" i="1"/>
  <c r="M45" i="1"/>
  <c r="C45" i="1"/>
  <c r="AA44" i="1"/>
  <c r="W44" i="1"/>
  <c r="M44" i="1"/>
  <c r="C44" i="1"/>
  <c r="G44" i="1" s="1"/>
  <c r="AA43" i="1"/>
  <c r="W43" i="1"/>
  <c r="M43" i="1"/>
  <c r="C43" i="1"/>
  <c r="G43" i="1" s="1"/>
  <c r="I43" i="1" s="1"/>
  <c r="AA42" i="1"/>
  <c r="W42" i="1"/>
  <c r="M42" i="1"/>
  <c r="G42" i="1"/>
  <c r="I42" i="1" s="1"/>
  <c r="C42" i="1"/>
  <c r="K42" i="1" s="1"/>
  <c r="AA41" i="1"/>
  <c r="W41" i="1"/>
  <c r="M41" i="1"/>
  <c r="C41" i="1"/>
  <c r="K41" i="1" s="1"/>
  <c r="AA40" i="1"/>
  <c r="W40" i="1"/>
  <c r="M40" i="1"/>
  <c r="K40" i="1"/>
  <c r="G40" i="1"/>
  <c r="I40" i="1" s="1"/>
  <c r="C40" i="1"/>
  <c r="AA39" i="1"/>
  <c r="Y39" i="1"/>
  <c r="W39" i="1"/>
  <c r="M39" i="1"/>
  <c r="C39" i="1"/>
  <c r="AA38" i="1"/>
  <c r="Y38" i="1"/>
  <c r="W38" i="1"/>
  <c r="M38" i="1"/>
  <c r="C38" i="1"/>
  <c r="G38" i="1" s="1"/>
  <c r="I38" i="1" s="1"/>
  <c r="AA37" i="1"/>
  <c r="Y37" i="1"/>
  <c r="W37" i="1"/>
  <c r="M37" i="1"/>
  <c r="G37" i="1"/>
  <c r="I37" i="1" s="1"/>
  <c r="F37" i="1"/>
  <c r="C37" i="1"/>
  <c r="AA36" i="1"/>
  <c r="Y36" i="1"/>
  <c r="W36" i="1"/>
  <c r="M36" i="1"/>
  <c r="K36" i="1"/>
  <c r="C36" i="1"/>
  <c r="G36" i="1" s="1"/>
  <c r="F36" i="1" s="1"/>
  <c r="AA35" i="1"/>
  <c r="W35" i="1"/>
  <c r="M35" i="1"/>
  <c r="C35" i="1"/>
  <c r="K35" i="1" s="1"/>
  <c r="AA34" i="1"/>
  <c r="Y34" i="1"/>
  <c r="W34" i="1"/>
  <c r="M34" i="1"/>
  <c r="C34" i="1"/>
  <c r="G34" i="1" s="1"/>
  <c r="AA33" i="1"/>
  <c r="Y33" i="1"/>
  <c r="W33" i="1"/>
  <c r="M33" i="1"/>
  <c r="C33" i="1"/>
  <c r="G33" i="1" s="1"/>
  <c r="AA32" i="1"/>
  <c r="W32" i="1"/>
  <c r="M32" i="1"/>
  <c r="G32" i="1"/>
  <c r="F32" i="1" s="1"/>
  <c r="C32" i="1"/>
  <c r="K32" i="1" s="1"/>
  <c r="AA31" i="1"/>
  <c r="W31" i="1"/>
  <c r="M31" i="1"/>
  <c r="C31" i="1"/>
  <c r="G31" i="1" s="1"/>
  <c r="I31" i="1" s="1"/>
  <c r="AA30" i="1"/>
  <c r="W30" i="1"/>
  <c r="M30" i="1"/>
  <c r="C30" i="1"/>
  <c r="K30" i="1" s="1"/>
  <c r="AA29" i="1"/>
  <c r="W29" i="1"/>
  <c r="M29" i="1"/>
  <c r="C29" i="1"/>
  <c r="G29" i="1" s="1"/>
  <c r="AA28" i="1"/>
  <c r="W28" i="1"/>
  <c r="M28" i="1"/>
  <c r="C28" i="1"/>
  <c r="K28" i="1" s="1"/>
  <c r="AA27" i="1"/>
  <c r="Y27" i="1"/>
  <c r="W27" i="1"/>
  <c r="M27" i="1"/>
  <c r="C27" i="1"/>
  <c r="AA26" i="1"/>
  <c r="W26" i="1"/>
  <c r="M26" i="1"/>
  <c r="C26" i="1"/>
  <c r="K26" i="1" s="1"/>
  <c r="AA25" i="1"/>
  <c r="W25" i="1"/>
  <c r="M25" i="1"/>
  <c r="C25" i="1"/>
  <c r="G25" i="1" s="1"/>
  <c r="F25" i="1" s="1"/>
  <c r="AA24" i="1"/>
  <c r="W24" i="1"/>
  <c r="M24" i="1"/>
  <c r="C24" i="1"/>
  <c r="K24" i="1" s="1"/>
  <c r="AA23" i="1"/>
  <c r="W23" i="1"/>
  <c r="M23" i="1"/>
  <c r="C23" i="1"/>
  <c r="AA22" i="1"/>
  <c r="W22" i="1"/>
  <c r="M22" i="1"/>
  <c r="K22" i="1"/>
  <c r="G22" i="1"/>
  <c r="I22" i="1" s="1"/>
  <c r="C22" i="1"/>
  <c r="AA21" i="1"/>
  <c r="W21" i="1"/>
  <c r="M21" i="1"/>
  <c r="C21" i="1"/>
  <c r="AA20" i="1"/>
  <c r="W20" i="1"/>
  <c r="M20" i="1"/>
  <c r="C20" i="1"/>
  <c r="K20" i="1" s="1"/>
  <c r="AA19" i="1"/>
  <c r="W19" i="1"/>
  <c r="M19" i="1"/>
  <c r="C19" i="1"/>
  <c r="G19" i="1" s="1"/>
  <c r="I19" i="1" s="1"/>
  <c r="AA18" i="1"/>
  <c r="W18" i="1"/>
  <c r="M18" i="1"/>
  <c r="K18" i="1"/>
  <c r="C18" i="1"/>
  <c r="G18" i="1" s="1"/>
  <c r="I18" i="1" s="1"/>
  <c r="AA17" i="1"/>
  <c r="W17" i="1"/>
  <c r="M17" i="1"/>
  <c r="K17" i="1"/>
  <c r="G17" i="1"/>
  <c r="I17" i="1" s="1"/>
  <c r="C17" i="1"/>
  <c r="AA16" i="1"/>
  <c r="W16" i="1"/>
  <c r="M16" i="1"/>
  <c r="C16" i="1"/>
  <c r="K16" i="1" s="1"/>
  <c r="AA15" i="1"/>
  <c r="W15" i="1"/>
  <c r="M15" i="1"/>
  <c r="C15" i="1"/>
  <c r="G15" i="1" s="1"/>
  <c r="I15" i="1" s="1"/>
  <c r="AA14" i="1"/>
  <c r="W14" i="1"/>
  <c r="M14" i="1"/>
  <c r="K14" i="1"/>
  <c r="C14" i="1"/>
  <c r="G14" i="1" s="1"/>
  <c r="I14" i="1" s="1"/>
  <c r="AA13" i="1"/>
  <c r="W13" i="1"/>
  <c r="M13" i="1"/>
  <c r="C13" i="1"/>
  <c r="K13" i="1" s="1"/>
  <c r="AA12" i="1"/>
  <c r="W12" i="1"/>
  <c r="M12" i="1"/>
  <c r="C12" i="1"/>
  <c r="K12" i="1" s="1"/>
  <c r="AA11" i="1"/>
  <c r="W11" i="1"/>
  <c r="M11" i="1"/>
  <c r="I11" i="1"/>
  <c r="C11" i="1"/>
  <c r="G11" i="1" s="1"/>
  <c r="AA10" i="1"/>
  <c r="W10" i="1"/>
  <c r="M10" i="1"/>
  <c r="C10" i="1"/>
  <c r="G10" i="1" s="1"/>
  <c r="I10" i="1" s="1"/>
  <c r="AA9" i="1"/>
  <c r="Y9" i="1"/>
  <c r="W9" i="1"/>
  <c r="M9" i="1"/>
  <c r="C9" i="1"/>
  <c r="G9" i="1" s="1"/>
  <c r="AA8" i="1"/>
  <c r="W8" i="1"/>
  <c r="M8" i="1"/>
  <c r="G8" i="1"/>
  <c r="I8" i="1" s="1"/>
  <c r="C8" i="1"/>
  <c r="K8" i="1" s="1"/>
  <c r="AA7" i="1"/>
  <c r="W7" i="1"/>
  <c r="M7" i="1"/>
  <c r="C7" i="1"/>
  <c r="K7" i="1" s="1"/>
  <c r="AA6" i="1"/>
  <c r="W6" i="1"/>
  <c r="M6" i="1"/>
  <c r="C6" i="1"/>
  <c r="K6" i="1" s="1"/>
  <c r="AA5" i="1"/>
  <c r="W5" i="1"/>
  <c r="M5" i="1"/>
  <c r="G5" i="1"/>
  <c r="I5" i="1" s="1"/>
  <c r="C5" i="1"/>
  <c r="K5" i="1" s="1"/>
  <c r="AA1" i="1"/>
  <c r="M1" i="1"/>
  <c r="F76" i="1" l="1"/>
  <c r="I76" i="1"/>
  <c r="I78" i="1"/>
  <c r="F78" i="1"/>
  <c r="K52" i="1"/>
  <c r="N64" i="1"/>
  <c r="S64" i="1" s="1"/>
  <c r="G66" i="1"/>
  <c r="AB67" i="1"/>
  <c r="AF67" i="1" s="1"/>
  <c r="N71" i="1"/>
  <c r="U80" i="1"/>
  <c r="N87" i="1"/>
  <c r="G88" i="1"/>
  <c r="AB97" i="1"/>
  <c r="AG97" i="1" s="1"/>
  <c r="G123" i="1"/>
  <c r="I123" i="1" s="1"/>
  <c r="N138" i="1"/>
  <c r="N154" i="1"/>
  <c r="R154" i="1" s="1"/>
  <c r="G24" i="1"/>
  <c r="I24" i="1" s="1"/>
  <c r="G28" i="1"/>
  <c r="F28" i="1" s="1"/>
  <c r="F31" i="1"/>
  <c r="G35" i="1"/>
  <c r="F96" i="1"/>
  <c r="G16" i="1"/>
  <c r="K25" i="1"/>
  <c r="G41" i="1"/>
  <c r="G7" i="1"/>
  <c r="I7" i="1" s="1"/>
  <c r="F8" i="1"/>
  <c r="K10" i="1"/>
  <c r="F17" i="1"/>
  <c r="F19" i="1"/>
  <c r="G20" i="1"/>
  <c r="K31" i="1"/>
  <c r="F14" i="1"/>
  <c r="G30" i="1"/>
  <c r="F33" i="1"/>
  <c r="K43" i="1"/>
  <c r="F11" i="1"/>
  <c r="G12" i="1"/>
  <c r="G13" i="1"/>
  <c r="K19" i="1"/>
  <c r="F22" i="1"/>
  <c r="I33" i="1"/>
  <c r="N65" i="1"/>
  <c r="F67" i="1"/>
  <c r="AB73" i="1"/>
  <c r="AF73" i="1" s="1"/>
  <c r="N76" i="1"/>
  <c r="R76" i="1" s="1"/>
  <c r="AB84" i="1"/>
  <c r="AD84" i="1" s="1"/>
  <c r="N95" i="1"/>
  <c r="G102" i="1"/>
  <c r="I102" i="1" s="1"/>
  <c r="AB103" i="1"/>
  <c r="N108" i="1"/>
  <c r="K120" i="1"/>
  <c r="G126" i="1"/>
  <c r="F126" i="1" s="1"/>
  <c r="N140" i="1"/>
  <c r="S140" i="1" s="1"/>
  <c r="N141" i="1"/>
  <c r="K159" i="1"/>
  <c r="U159" i="1" s="1"/>
  <c r="F42" i="1"/>
  <c r="K55" i="1"/>
  <c r="N66" i="1"/>
  <c r="S66" i="1" s="1"/>
  <c r="P72" i="1"/>
  <c r="Q72" i="1" s="1"/>
  <c r="AB74" i="1"/>
  <c r="K81" i="1"/>
  <c r="AB86" i="1"/>
  <c r="AH86" i="1" s="1"/>
  <c r="N88" i="1"/>
  <c r="F89" i="1"/>
  <c r="AB89" i="1"/>
  <c r="AB90" i="1"/>
  <c r="N96" i="1"/>
  <c r="P96" i="1" s="1"/>
  <c r="N98" i="1"/>
  <c r="F125" i="1"/>
  <c r="G26" i="1"/>
  <c r="F29" i="1"/>
  <c r="K33" i="1"/>
  <c r="K11" i="1"/>
  <c r="I29" i="1"/>
  <c r="AB64" i="1"/>
  <c r="AF64" i="1" s="1"/>
  <c r="AB70" i="1"/>
  <c r="F80" i="1"/>
  <c r="AB92" i="1"/>
  <c r="AD92" i="1" s="1"/>
  <c r="N144" i="1"/>
  <c r="S144" i="1" s="1"/>
  <c r="N145" i="1"/>
  <c r="AB153" i="1"/>
  <c r="AG153" i="1" s="1"/>
  <c r="AB154" i="1"/>
  <c r="K44" i="1"/>
  <c r="N69" i="1"/>
  <c r="N70" i="1"/>
  <c r="AB76" i="1"/>
  <c r="AB77" i="1"/>
  <c r="AG77" i="1" s="1"/>
  <c r="AB80" i="1"/>
  <c r="AD80" i="1" s="1"/>
  <c r="U92" i="1"/>
  <c r="AB94" i="1"/>
  <c r="AH94" i="1" s="1"/>
  <c r="K104" i="1"/>
  <c r="AB106" i="1"/>
  <c r="G124" i="1"/>
  <c r="N134" i="1"/>
  <c r="N135" i="1"/>
  <c r="AB158" i="1"/>
  <c r="N86" i="1"/>
  <c r="T86" i="1" s="1"/>
  <c r="N89" i="1"/>
  <c r="T89" i="1" s="1"/>
  <c r="G92" i="1"/>
  <c r="K93" i="1"/>
  <c r="U93" i="1" s="1"/>
  <c r="AB96" i="1"/>
  <c r="N99" i="1"/>
  <c r="P99" i="1" s="1"/>
  <c r="AI103" i="1"/>
  <c r="N104" i="1"/>
  <c r="T104" i="1" s="1"/>
  <c r="N106" i="1"/>
  <c r="AI91" i="1"/>
  <c r="F94" i="1"/>
  <c r="G100" i="1"/>
  <c r="G107" i="1"/>
  <c r="I107" i="1" s="1"/>
  <c r="G103" i="1"/>
  <c r="K108" i="1"/>
  <c r="U108" i="1" s="1"/>
  <c r="G84" i="1"/>
  <c r="AI84" i="1"/>
  <c r="N85" i="1"/>
  <c r="T85" i="1" s="1"/>
  <c r="G87" i="1"/>
  <c r="I87" i="1" s="1"/>
  <c r="AB91" i="1"/>
  <c r="AD91" i="1" s="1"/>
  <c r="AE91" i="1" s="1"/>
  <c r="N92" i="1"/>
  <c r="T92" i="1" s="1"/>
  <c r="G98" i="1"/>
  <c r="F102" i="1"/>
  <c r="N105" i="1"/>
  <c r="I89" i="1"/>
  <c r="U106" i="1"/>
  <c r="N107" i="1"/>
  <c r="S107" i="1" s="1"/>
  <c r="F86" i="1"/>
  <c r="N91" i="1"/>
  <c r="P91" i="1" s="1"/>
  <c r="Q91" i="1" s="1"/>
  <c r="N100" i="1"/>
  <c r="P100" i="1" s="1"/>
  <c r="Q100" i="1" s="1"/>
  <c r="N102" i="1"/>
  <c r="P102" i="1" s="1"/>
  <c r="Q102" i="1" s="1"/>
  <c r="G106" i="1"/>
  <c r="AB108" i="1"/>
  <c r="F158" i="1"/>
  <c r="I158" i="1"/>
  <c r="K158" i="1"/>
  <c r="U158" i="1" s="1"/>
  <c r="I159" i="1"/>
  <c r="AB142" i="1"/>
  <c r="AD142" i="1" s="1"/>
  <c r="AB157" i="1"/>
  <c r="AG157" i="1" s="1"/>
  <c r="AB134" i="1"/>
  <c r="AB139" i="1"/>
  <c r="AF139" i="1" s="1"/>
  <c r="AB143" i="1"/>
  <c r="AI159" i="1"/>
  <c r="AB135" i="1"/>
  <c r="AD135" i="1" s="1"/>
  <c r="AE135" i="1" s="1"/>
  <c r="AB159" i="1"/>
  <c r="P106" i="1"/>
  <c r="Q106" i="1" s="1"/>
  <c r="N77" i="1"/>
  <c r="R77" i="1" s="1"/>
  <c r="S84" i="1"/>
  <c r="AI94" i="1"/>
  <c r="P74" i="1"/>
  <c r="Q74" i="1" s="1"/>
  <c r="AI81" i="1"/>
  <c r="R74" i="1"/>
  <c r="U87" i="1"/>
  <c r="AB93" i="1"/>
  <c r="AH93" i="1" s="1"/>
  <c r="N73" i="1"/>
  <c r="U81" i="1"/>
  <c r="R152" i="1"/>
  <c r="S152" i="1"/>
  <c r="T95" i="1"/>
  <c r="S95" i="1"/>
  <c r="P95" i="1"/>
  <c r="P86" i="1"/>
  <c r="Q86" i="1" s="1"/>
  <c r="AF153" i="1"/>
  <c r="AE108" i="1"/>
  <c r="AF108" i="1"/>
  <c r="AG108" i="1"/>
  <c r="U89" i="1"/>
  <c r="AB141" i="1"/>
  <c r="AF141" i="1" s="1"/>
  <c r="AB145" i="1"/>
  <c r="AB149" i="1"/>
  <c r="AF149" i="1" s="1"/>
  <c r="N67" i="1"/>
  <c r="S67" i="1" s="1"/>
  <c r="AD78" i="1"/>
  <c r="AE78" i="1" s="1"/>
  <c r="AI89" i="1"/>
  <c r="AI104" i="1"/>
  <c r="R106" i="1"/>
  <c r="AB137" i="1"/>
  <c r="AD137" i="1" s="1"/>
  <c r="AE137" i="1" s="1"/>
  <c r="N159" i="1"/>
  <c r="R159" i="1" s="1"/>
  <c r="P64" i="1"/>
  <c r="Q64" i="1" s="1"/>
  <c r="P66" i="1"/>
  <c r="Q66" i="1" s="1"/>
  <c r="P68" i="1"/>
  <c r="Q68" i="1" s="1"/>
  <c r="P78" i="1"/>
  <c r="Q78" i="1" s="1"/>
  <c r="R89" i="1"/>
  <c r="U96" i="1"/>
  <c r="N97" i="1"/>
  <c r="P97" i="1" s="1"/>
  <c r="Q97" i="1" s="1"/>
  <c r="U103" i="1"/>
  <c r="U104" i="1"/>
  <c r="AB104" i="1"/>
  <c r="AD104" i="1" s="1"/>
  <c r="AE104" i="1" s="1"/>
  <c r="AB148" i="1"/>
  <c r="AD148" i="1" s="1"/>
  <c r="N157" i="1"/>
  <c r="P157" i="1" s="1"/>
  <c r="Q157" i="1" s="1"/>
  <c r="R64" i="1"/>
  <c r="R66" i="1"/>
  <c r="R68" i="1"/>
  <c r="AF94" i="1"/>
  <c r="AB101" i="1"/>
  <c r="AH101" i="1" s="1"/>
  <c r="P80" i="1"/>
  <c r="Q80" i="1" s="1"/>
  <c r="U84" i="1"/>
  <c r="AB85" i="1"/>
  <c r="AH85" i="1" s="1"/>
  <c r="S92" i="1"/>
  <c r="AG94" i="1"/>
  <c r="N101" i="1"/>
  <c r="T101" i="1" s="1"/>
  <c r="N103" i="1"/>
  <c r="S103" i="1" s="1"/>
  <c r="AB136" i="1"/>
  <c r="AD136" i="1" s="1"/>
  <c r="AB140" i="1"/>
  <c r="AD140" i="1" s="1"/>
  <c r="AE140" i="1" s="1"/>
  <c r="AB147" i="1"/>
  <c r="AG147" i="1" s="1"/>
  <c r="N153" i="1"/>
  <c r="R80" i="1"/>
  <c r="AG86" i="1"/>
  <c r="R96" i="1"/>
  <c r="U98" i="1"/>
  <c r="N81" i="1"/>
  <c r="S81" i="1" s="1"/>
  <c r="AI88" i="1"/>
  <c r="AB105" i="1"/>
  <c r="AF105" i="1" s="1"/>
  <c r="AB107" i="1"/>
  <c r="AF107" i="1" s="1"/>
  <c r="AB138" i="1"/>
  <c r="AI158" i="1"/>
  <c r="F9" i="1"/>
  <c r="I9" i="1"/>
  <c r="F15" i="1"/>
  <c r="I28" i="1"/>
  <c r="F10" i="1"/>
  <c r="G39" i="1"/>
  <c r="X27" i="1"/>
  <c r="K15" i="1"/>
  <c r="G23" i="1"/>
  <c r="K23" i="1"/>
  <c r="G49" i="1"/>
  <c r="S77" i="1"/>
  <c r="AA110" i="1"/>
  <c r="G6" i="1"/>
  <c r="F24" i="1"/>
  <c r="F50" i="1"/>
  <c r="I50" i="1"/>
  <c r="S75" i="1"/>
  <c r="R75" i="1"/>
  <c r="P75" i="1"/>
  <c r="Q75" i="1" s="1"/>
  <c r="F35" i="1"/>
  <c r="I35" i="1"/>
  <c r="I46" i="1"/>
  <c r="F46" i="1"/>
  <c r="X16" i="1"/>
  <c r="I25" i="1"/>
  <c r="F34" i="1"/>
  <c r="I34" i="1"/>
  <c r="F44" i="1"/>
  <c r="I44" i="1"/>
  <c r="I58" i="1"/>
  <c r="F58" i="1"/>
  <c r="I71" i="1"/>
  <c r="F71" i="1"/>
  <c r="F5" i="1"/>
  <c r="F7" i="1"/>
  <c r="G21" i="1"/>
  <c r="K21" i="1"/>
  <c r="G47" i="1"/>
  <c r="K47" i="1"/>
  <c r="AB69" i="1"/>
  <c r="K45" i="1"/>
  <c r="G45" i="1"/>
  <c r="AG64" i="1"/>
  <c r="AD64" i="1"/>
  <c r="AE64" i="1" s="1"/>
  <c r="I66" i="1"/>
  <c r="F66" i="1"/>
  <c r="AG72" i="1"/>
  <c r="AD72" i="1"/>
  <c r="AE72" i="1" s="1"/>
  <c r="AF72" i="1"/>
  <c r="G77" i="1"/>
  <c r="G97" i="1"/>
  <c r="K97" i="1"/>
  <c r="U97" i="1" s="1"/>
  <c r="K29" i="1"/>
  <c r="I36" i="1"/>
  <c r="AB65" i="1"/>
  <c r="I70" i="1"/>
  <c r="F70" i="1"/>
  <c r="S73" i="1"/>
  <c r="R73" i="1"/>
  <c r="P73" i="1"/>
  <c r="Q73" i="1" s="1"/>
  <c r="AG74" i="1"/>
  <c r="AD74" i="1"/>
  <c r="AE74" i="1" s="1"/>
  <c r="AF74" i="1"/>
  <c r="AG66" i="1"/>
  <c r="AD66" i="1"/>
  <c r="AE66" i="1" s="1"/>
  <c r="AF66" i="1"/>
  <c r="I69" i="1"/>
  <c r="F69" i="1"/>
  <c r="F93" i="1"/>
  <c r="I93" i="1"/>
  <c r="F48" i="1"/>
  <c r="I48" i="1"/>
  <c r="F54" i="1"/>
  <c r="I54" i="1"/>
  <c r="G59" i="1"/>
  <c r="S65" i="1"/>
  <c r="R65" i="1"/>
  <c r="P65" i="1"/>
  <c r="AG68" i="1"/>
  <c r="AD68" i="1"/>
  <c r="AE68" i="1" s="1"/>
  <c r="AF68" i="1"/>
  <c r="AG84" i="1"/>
  <c r="AF84" i="1"/>
  <c r="AE84" i="1"/>
  <c r="AH84" i="1"/>
  <c r="F18" i="1"/>
  <c r="G27" i="1"/>
  <c r="F30" i="1"/>
  <c r="I30" i="1"/>
  <c r="I32" i="1"/>
  <c r="I64" i="1"/>
  <c r="F64" i="1"/>
  <c r="Q65" i="1"/>
  <c r="AG70" i="1"/>
  <c r="AD70" i="1"/>
  <c r="AE70" i="1" s="1"/>
  <c r="S94" i="1"/>
  <c r="R94" i="1"/>
  <c r="T94" i="1"/>
  <c r="P94" i="1"/>
  <c r="Q94" i="1" s="1"/>
  <c r="F43" i="1"/>
  <c r="S69" i="1"/>
  <c r="R69" i="1"/>
  <c r="P69" i="1"/>
  <c r="Q69" i="1" s="1"/>
  <c r="P93" i="1"/>
  <c r="Q93" i="1" s="1"/>
  <c r="T93" i="1"/>
  <c r="S93" i="1"/>
  <c r="R93" i="1"/>
  <c r="M110" i="1"/>
  <c r="W110" i="1"/>
  <c r="X17" i="1" s="1"/>
  <c r="W111" i="1"/>
  <c r="W170" i="1" s="1"/>
  <c r="F38" i="1"/>
  <c r="F40" i="1"/>
  <c r="AF70" i="1"/>
  <c r="AB75" i="1"/>
  <c r="S79" i="1"/>
  <c r="R79" i="1"/>
  <c r="P79" i="1"/>
  <c r="Q79" i="1" s="1"/>
  <c r="AD73" i="1"/>
  <c r="AE73" i="1" s="1"/>
  <c r="AG73" i="1"/>
  <c r="I74" i="1"/>
  <c r="F74" i="1"/>
  <c r="T91" i="1"/>
  <c r="S91" i="1"/>
  <c r="R91" i="1"/>
  <c r="AB71" i="1"/>
  <c r="I72" i="1"/>
  <c r="F72" i="1"/>
  <c r="AG78" i="1"/>
  <c r="AF78" i="1"/>
  <c r="F79" i="1"/>
  <c r="AH90" i="1"/>
  <c r="AG90" i="1"/>
  <c r="AF90" i="1"/>
  <c r="AD90" i="1"/>
  <c r="AE90" i="1" s="1"/>
  <c r="R97" i="1"/>
  <c r="F51" i="1"/>
  <c r="S76" i="1"/>
  <c r="AF79" i="1"/>
  <c r="AD79" i="1"/>
  <c r="AE79" i="1" s="1"/>
  <c r="AG79" i="1"/>
  <c r="F87" i="1"/>
  <c r="AB87" i="1"/>
  <c r="AI87" i="1"/>
  <c r="F92" i="1"/>
  <c r="I92" i="1"/>
  <c r="AD67" i="1"/>
  <c r="AE67" i="1" s="1"/>
  <c r="AG67" i="1"/>
  <c r="I68" i="1"/>
  <c r="F68" i="1"/>
  <c r="S71" i="1"/>
  <c r="R71" i="1"/>
  <c r="P71" i="1"/>
  <c r="Q71" i="1" s="1"/>
  <c r="AF77" i="1"/>
  <c r="AD77" i="1"/>
  <c r="AE77" i="1" s="1"/>
  <c r="AF85" i="1"/>
  <c r="AB100" i="1"/>
  <c r="F75" i="1"/>
  <c r="P76" i="1"/>
  <c r="Q76" i="1" s="1"/>
  <c r="AG76" i="1"/>
  <c r="AF76" i="1"/>
  <c r="AD76" i="1"/>
  <c r="AE76" i="1" s="1"/>
  <c r="S85" i="1"/>
  <c r="P85" i="1"/>
  <c r="Q85" i="1" s="1"/>
  <c r="T87" i="1"/>
  <c r="S87" i="1"/>
  <c r="R87" i="1"/>
  <c r="P87" i="1"/>
  <c r="Q87" i="1" s="1"/>
  <c r="AG89" i="1"/>
  <c r="AF89" i="1"/>
  <c r="AH89" i="1"/>
  <c r="AD89" i="1"/>
  <c r="AE89" i="1" s="1"/>
  <c r="AG80" i="1"/>
  <c r="AF80" i="1"/>
  <c r="S86" i="1"/>
  <c r="R86" i="1"/>
  <c r="AD86" i="1"/>
  <c r="AE86" i="1" s="1"/>
  <c r="N90" i="1"/>
  <c r="AB95" i="1"/>
  <c r="U100" i="1"/>
  <c r="P139" i="1"/>
  <c r="Q139" i="1" s="1"/>
  <c r="S139" i="1"/>
  <c r="R139" i="1"/>
  <c r="F55" i="1"/>
  <c r="F60" i="1"/>
  <c r="G61" i="1"/>
  <c r="AE80" i="1"/>
  <c r="AF81" i="1"/>
  <c r="AD81" i="1"/>
  <c r="AE81" i="1" s="1"/>
  <c r="P84" i="1"/>
  <c r="Q84" i="1" s="1"/>
  <c r="I88" i="1"/>
  <c r="F88" i="1"/>
  <c r="AH96" i="1"/>
  <c r="AG96" i="1"/>
  <c r="AF96" i="1"/>
  <c r="AD96" i="1"/>
  <c r="AE96" i="1" s="1"/>
  <c r="AB98" i="1"/>
  <c r="G101" i="1"/>
  <c r="K101" i="1"/>
  <c r="U101" i="1" s="1"/>
  <c r="U102" i="1"/>
  <c r="T98" i="1"/>
  <c r="S98" i="1"/>
  <c r="R98" i="1"/>
  <c r="P98" i="1"/>
  <c r="Q98" i="1" s="1"/>
  <c r="AB102" i="1"/>
  <c r="AI102" i="1"/>
  <c r="I108" i="1"/>
  <c r="F108" i="1"/>
  <c r="K129" i="1"/>
  <c r="G129" i="1"/>
  <c r="F106" i="1"/>
  <c r="I106" i="1"/>
  <c r="R78" i="1"/>
  <c r="AI80" i="1"/>
  <c r="AG81" i="1"/>
  <c r="T84" i="1"/>
  <c r="K86" i="1"/>
  <c r="U86" i="1" s="1"/>
  <c r="S88" i="1"/>
  <c r="T88" i="1"/>
  <c r="R88" i="1"/>
  <c r="P88" i="1"/>
  <c r="Q88" i="1" s="1"/>
  <c r="G90" i="1"/>
  <c r="K90" i="1"/>
  <c r="U90" i="1" s="1"/>
  <c r="AG92" i="1"/>
  <c r="AF92" i="1"/>
  <c r="AE92" i="1"/>
  <c r="AH92" i="1"/>
  <c r="K95" i="1"/>
  <c r="U95" i="1" s="1"/>
  <c r="G95" i="1"/>
  <c r="AF99" i="1"/>
  <c r="AD99" i="1"/>
  <c r="AE99" i="1" s="1"/>
  <c r="AH99" i="1"/>
  <c r="AG99" i="1"/>
  <c r="R101" i="1"/>
  <c r="P101" i="1"/>
  <c r="Q101" i="1" s="1"/>
  <c r="AF86" i="1"/>
  <c r="K91" i="1"/>
  <c r="U91" i="1" s="1"/>
  <c r="G91" i="1"/>
  <c r="S100" i="1"/>
  <c r="T100" i="1"/>
  <c r="R102" i="1"/>
  <c r="K105" i="1"/>
  <c r="U105" i="1" s="1"/>
  <c r="G105" i="1"/>
  <c r="AH97" i="1"/>
  <c r="AH106" i="1"/>
  <c r="AG106" i="1"/>
  <c r="AF106" i="1"/>
  <c r="AD106" i="1"/>
  <c r="AE106" i="1" s="1"/>
  <c r="F118" i="1"/>
  <c r="I118" i="1"/>
  <c r="I120" i="1"/>
  <c r="F120" i="1"/>
  <c r="F122" i="1"/>
  <c r="I122" i="1"/>
  <c r="F124" i="1"/>
  <c r="I124" i="1"/>
  <c r="P135" i="1"/>
  <c r="Q135" i="1" s="1"/>
  <c r="S135" i="1"/>
  <c r="R135" i="1"/>
  <c r="G137" i="1"/>
  <c r="AD97" i="1"/>
  <c r="AE97" i="1" s="1"/>
  <c r="I104" i="1"/>
  <c r="F104" i="1"/>
  <c r="AG105" i="1"/>
  <c r="T108" i="1"/>
  <c r="S108" i="1"/>
  <c r="R108" i="1"/>
  <c r="P108" i="1"/>
  <c r="Q108" i="1" s="1"/>
  <c r="AG149" i="1"/>
  <c r="AD149" i="1"/>
  <c r="AE149" i="1" s="1"/>
  <c r="G85" i="1"/>
  <c r="AB88" i="1"/>
  <c r="Q96" i="1"/>
  <c r="AF97" i="1"/>
  <c r="T99" i="1"/>
  <c r="Q99" i="1"/>
  <c r="R107" i="1"/>
  <c r="AG107" i="1"/>
  <c r="AG134" i="1"/>
  <c r="AF134" i="1"/>
  <c r="AD134" i="1"/>
  <c r="AE134" i="1" s="1"/>
  <c r="P137" i="1"/>
  <c r="Q137" i="1" s="1"/>
  <c r="S137" i="1"/>
  <c r="R137" i="1"/>
  <c r="AH103" i="1"/>
  <c r="AG103" i="1"/>
  <c r="AF103" i="1"/>
  <c r="T105" i="1"/>
  <c r="S105" i="1"/>
  <c r="R105" i="1"/>
  <c r="P105" i="1"/>
  <c r="Q105" i="1" s="1"/>
  <c r="I136" i="1"/>
  <c r="F136" i="1"/>
  <c r="P141" i="1"/>
  <c r="Q141" i="1" s="1"/>
  <c r="S141" i="1"/>
  <c r="R141" i="1"/>
  <c r="P89" i="1"/>
  <c r="Q89" i="1" s="1"/>
  <c r="P92" i="1"/>
  <c r="Q92" i="1" s="1"/>
  <c r="AD94" i="1"/>
  <c r="AE94" i="1" s="1"/>
  <c r="Q95" i="1"/>
  <c r="S96" i="1"/>
  <c r="K99" i="1"/>
  <c r="U99" i="1" s="1"/>
  <c r="G99" i="1"/>
  <c r="R99" i="1"/>
  <c r="S104" i="1"/>
  <c r="R104" i="1"/>
  <c r="P104" i="1"/>
  <c r="Q104" i="1" s="1"/>
  <c r="K117" i="1"/>
  <c r="G117" i="1"/>
  <c r="K121" i="1"/>
  <c r="G121" i="1"/>
  <c r="R134" i="1"/>
  <c r="P134" i="1"/>
  <c r="Q134" i="1" s="1"/>
  <c r="S134" i="1"/>
  <c r="R95" i="1"/>
  <c r="I96" i="1"/>
  <c r="T96" i="1"/>
  <c r="S99" i="1"/>
  <c r="AD103" i="1"/>
  <c r="AE103" i="1" s="1"/>
  <c r="G143" i="1"/>
  <c r="AF144" i="1"/>
  <c r="AG144" i="1"/>
  <c r="F153" i="1"/>
  <c r="I153" i="1"/>
  <c r="I154" i="1"/>
  <c r="S106" i="1"/>
  <c r="AH108" i="1"/>
  <c r="G127" i="1"/>
  <c r="G130" i="1"/>
  <c r="AF135" i="1"/>
  <c r="R136" i="1"/>
  <c r="P136" i="1"/>
  <c r="AG136" i="1"/>
  <c r="I138" i="1"/>
  <c r="F138" i="1"/>
  <c r="AG143" i="1"/>
  <c r="AF143" i="1"/>
  <c r="AD143" i="1"/>
  <c r="AE143" i="1" s="1"/>
  <c r="R144" i="1"/>
  <c r="P144" i="1"/>
  <c r="Q144" i="1" s="1"/>
  <c r="AD144" i="1"/>
  <c r="AE144" i="1" s="1"/>
  <c r="P145" i="1"/>
  <c r="Q145" i="1" s="1"/>
  <c r="S145" i="1"/>
  <c r="R145" i="1"/>
  <c r="AF148" i="1"/>
  <c r="AE148" i="1"/>
  <c r="AG148" i="1"/>
  <c r="AF152" i="1"/>
  <c r="AE152" i="1"/>
  <c r="AG152" i="1"/>
  <c r="U157" i="1"/>
  <c r="AG158" i="1"/>
  <c r="AF158" i="1"/>
  <c r="AD158" i="1"/>
  <c r="AE158" i="1" s="1"/>
  <c r="T106" i="1"/>
  <c r="AA162" i="1"/>
  <c r="AG137" i="1"/>
  <c r="F139" i="1"/>
  <c r="I139" i="1"/>
  <c r="G141" i="1"/>
  <c r="G147" i="1"/>
  <c r="R148" i="1"/>
  <c r="P148" i="1"/>
  <c r="Q148" i="1" s="1"/>
  <c r="P149" i="1"/>
  <c r="Q149" i="1" s="1"/>
  <c r="S149" i="1"/>
  <c r="R149" i="1"/>
  <c r="G151" i="1"/>
  <c r="AG151" i="1"/>
  <c r="AF151" i="1"/>
  <c r="AD151" i="1"/>
  <c r="AE151" i="1" s="1"/>
  <c r="AH159" i="1"/>
  <c r="AF159" i="1"/>
  <c r="I126" i="1"/>
  <c r="G131" i="1"/>
  <c r="Q136" i="1"/>
  <c r="R138" i="1"/>
  <c r="P138" i="1"/>
  <c r="Q138" i="1" s="1"/>
  <c r="AG138" i="1"/>
  <c r="I140" i="1"/>
  <c r="F140" i="1"/>
  <c r="AD141" i="1"/>
  <c r="AE141" i="1" s="1"/>
  <c r="AF142" i="1"/>
  <c r="AE142" i="1"/>
  <c r="AG142" i="1"/>
  <c r="AF147" i="1"/>
  <c r="S154" i="1"/>
  <c r="P154" i="1"/>
  <c r="Q154" i="1" s="1"/>
  <c r="AD154" i="1"/>
  <c r="AE154" i="1" s="1"/>
  <c r="AG154" i="1"/>
  <c r="AF154" i="1"/>
  <c r="R158" i="1"/>
  <c r="Q158" i="1"/>
  <c r="T158" i="1"/>
  <c r="S158" i="1"/>
  <c r="AH158" i="1"/>
  <c r="F107" i="1"/>
  <c r="F119" i="1"/>
  <c r="F123" i="1"/>
  <c r="S136" i="1"/>
  <c r="AG139" i="1"/>
  <c r="AD139" i="1"/>
  <c r="AE139" i="1" s="1"/>
  <c r="R142" i="1"/>
  <c r="P142" i="1"/>
  <c r="Q142" i="1" s="1"/>
  <c r="P143" i="1"/>
  <c r="Q143" i="1" s="1"/>
  <c r="S143" i="1"/>
  <c r="R143" i="1"/>
  <c r="AF150" i="1"/>
  <c r="AG150" i="1"/>
  <c r="P153" i="1"/>
  <c r="Q153" i="1" s="1"/>
  <c r="S153" i="1"/>
  <c r="R153" i="1"/>
  <c r="I134" i="1"/>
  <c r="F134" i="1"/>
  <c r="R140" i="1"/>
  <c r="P140" i="1"/>
  <c r="Q140" i="1" s="1"/>
  <c r="G145" i="1"/>
  <c r="AF146" i="1"/>
  <c r="AG146" i="1"/>
  <c r="M162" i="1"/>
  <c r="W162" i="1"/>
  <c r="X120" i="1" s="1"/>
  <c r="W163" i="1"/>
  <c r="I128" i="1"/>
  <c r="F128" i="1"/>
  <c r="G135" i="1"/>
  <c r="S138" i="1"/>
  <c r="S142" i="1"/>
  <c r="AG145" i="1"/>
  <c r="AF145" i="1"/>
  <c r="AD145" i="1"/>
  <c r="AE145" i="1" s="1"/>
  <c r="R146" i="1"/>
  <c r="P146" i="1"/>
  <c r="Q146" i="1" s="1"/>
  <c r="AD146" i="1"/>
  <c r="AE146" i="1" s="1"/>
  <c r="P147" i="1"/>
  <c r="Q147" i="1" s="1"/>
  <c r="S147" i="1"/>
  <c r="R147" i="1"/>
  <c r="G149" i="1"/>
  <c r="R150" i="1"/>
  <c r="P150" i="1"/>
  <c r="Q150" i="1" s="1"/>
  <c r="AD150" i="1"/>
  <c r="AE150" i="1" s="1"/>
  <c r="P151" i="1"/>
  <c r="Q151" i="1" s="1"/>
  <c r="S151" i="1"/>
  <c r="R151" i="1"/>
  <c r="F157" i="1"/>
  <c r="I157" i="1"/>
  <c r="F142" i="1"/>
  <c r="F144" i="1"/>
  <c r="F146" i="1"/>
  <c r="P152" i="1"/>
  <c r="Q152" i="1" s="1"/>
  <c r="AD153" i="1"/>
  <c r="AE153" i="1" s="1"/>
  <c r="G148" i="1"/>
  <c r="G150" i="1"/>
  <c r="G152" i="1"/>
  <c r="AF137" i="1" l="1"/>
  <c r="AH157" i="1"/>
  <c r="AG135" i="1"/>
  <c r="X52" i="1"/>
  <c r="X53" i="1"/>
  <c r="X6" i="1"/>
  <c r="R92" i="1"/>
  <c r="I41" i="1"/>
  <c r="F41" i="1"/>
  <c r="AG141" i="1"/>
  <c r="S102" i="1"/>
  <c r="S97" i="1"/>
  <c r="X14" i="1"/>
  <c r="P77" i="1"/>
  <c r="Q77" i="1" s="1"/>
  <c r="I26" i="1"/>
  <c r="F26" i="1"/>
  <c r="F13" i="1"/>
  <c r="I13" i="1"/>
  <c r="I20" i="1"/>
  <c r="F20" i="1"/>
  <c r="I16" i="1"/>
  <c r="F16" i="1"/>
  <c r="AF157" i="1"/>
  <c r="AD147" i="1"/>
  <c r="AE147" i="1" s="1"/>
  <c r="T102" i="1"/>
  <c r="T97" i="1"/>
  <c r="P70" i="1"/>
  <c r="Q70" i="1" s="1"/>
  <c r="S70" i="1"/>
  <c r="R70" i="1"/>
  <c r="F12" i="1"/>
  <c r="I12" i="1"/>
  <c r="AH91" i="1"/>
  <c r="AD93" i="1"/>
  <c r="AE93" i="1" s="1"/>
  <c r="X40" i="1"/>
  <c r="AH105" i="1"/>
  <c r="AG91" i="1"/>
  <c r="AD157" i="1"/>
  <c r="AE157" i="1" s="1"/>
  <c r="AF91" i="1"/>
  <c r="AF93" i="1"/>
  <c r="AG93" i="1"/>
  <c r="X58" i="1"/>
  <c r="AD105" i="1"/>
  <c r="AE105" i="1" s="1"/>
  <c r="AG104" i="1"/>
  <c r="R100" i="1"/>
  <c r="S101" i="1"/>
  <c r="I84" i="1"/>
  <c r="F84" i="1"/>
  <c r="I103" i="1"/>
  <c r="F103" i="1"/>
  <c r="I98" i="1"/>
  <c r="F98" i="1"/>
  <c r="T107" i="1"/>
  <c r="P107" i="1"/>
  <c r="Q107" i="1" s="1"/>
  <c r="R85" i="1"/>
  <c r="F100" i="1"/>
  <c r="I100" i="1"/>
  <c r="S89" i="1"/>
  <c r="M170" i="1"/>
  <c r="P159" i="1"/>
  <c r="S159" i="1"/>
  <c r="AG159" i="1"/>
  <c r="R157" i="1"/>
  <c r="AD159" i="1"/>
  <c r="AE159" i="1" s="1"/>
  <c r="S157" i="1"/>
  <c r="T157" i="1"/>
  <c r="AG140" i="1"/>
  <c r="AD101" i="1"/>
  <c r="AE101" i="1" s="1"/>
  <c r="R103" i="1"/>
  <c r="P67" i="1"/>
  <c r="Q67" i="1" s="1"/>
  <c r="R67" i="1"/>
  <c r="P81" i="1"/>
  <c r="Q81" i="1" s="1"/>
  <c r="R81" i="1"/>
  <c r="AF140" i="1"/>
  <c r="Q159" i="1"/>
  <c r="AF136" i="1"/>
  <c r="AF104" i="1"/>
  <c r="AH107" i="1"/>
  <c r="AG85" i="1"/>
  <c r="T159" i="1"/>
  <c r="AE136" i="1"/>
  <c r="AH104" i="1"/>
  <c r="AD85" i="1"/>
  <c r="AE85" i="1" s="1"/>
  <c r="P103" i="1"/>
  <c r="Q103" i="1" s="1"/>
  <c r="T103" i="1"/>
  <c r="AG101" i="1"/>
  <c r="AF101" i="1"/>
  <c r="AD107" i="1"/>
  <c r="AE107" i="1" s="1"/>
  <c r="AF138" i="1"/>
  <c r="AD138" i="1"/>
  <c r="AE138" i="1" s="1"/>
  <c r="F23" i="1"/>
  <c r="I23" i="1"/>
  <c r="F149" i="1"/>
  <c r="I149" i="1"/>
  <c r="AD88" i="1"/>
  <c r="AE88" i="1" s="1"/>
  <c r="AH88" i="1"/>
  <c r="AF88" i="1"/>
  <c r="AG88" i="1"/>
  <c r="I129" i="1"/>
  <c r="F129" i="1"/>
  <c r="I101" i="1"/>
  <c r="F101" i="1"/>
  <c r="AF75" i="1"/>
  <c r="AD75" i="1"/>
  <c r="AE75" i="1" s="1"/>
  <c r="AG75" i="1"/>
  <c r="X60" i="1"/>
  <c r="X48" i="1"/>
  <c r="X59" i="1"/>
  <c r="X43" i="1"/>
  <c r="X24" i="1"/>
  <c r="X61" i="1"/>
  <c r="X39" i="1"/>
  <c r="X35" i="1"/>
  <c r="X25" i="1"/>
  <c r="X49" i="1"/>
  <c r="X36" i="1"/>
  <c r="X33" i="1"/>
  <c r="X38" i="1"/>
  <c r="X55" i="1"/>
  <c r="X9" i="1"/>
  <c r="X31" i="1"/>
  <c r="X21" i="1"/>
  <c r="X5" i="1"/>
  <c r="X54" i="1"/>
  <c r="X29" i="1"/>
  <c r="X47" i="1"/>
  <c r="X8" i="1"/>
  <c r="X22" i="1"/>
  <c r="I97" i="1"/>
  <c r="F97" i="1"/>
  <c r="X41" i="1"/>
  <c r="F47" i="1"/>
  <c r="I47" i="1"/>
  <c r="F135" i="1"/>
  <c r="I135" i="1"/>
  <c r="F39" i="1"/>
  <c r="I39" i="1"/>
  <c r="F147" i="1"/>
  <c r="I147" i="1"/>
  <c r="X119" i="1"/>
  <c r="I90" i="1"/>
  <c r="F90" i="1"/>
  <c r="AD98" i="1"/>
  <c r="AE98" i="1" s="1"/>
  <c r="AG98" i="1"/>
  <c r="AH98" i="1"/>
  <c r="AF98" i="1"/>
  <c r="AF95" i="1"/>
  <c r="AD95" i="1"/>
  <c r="AE95" i="1" s="1"/>
  <c r="AG95" i="1"/>
  <c r="AH95" i="1"/>
  <c r="X45" i="1"/>
  <c r="X28" i="1"/>
  <c r="AA170" i="1"/>
  <c r="I49" i="1"/>
  <c r="F49" i="1"/>
  <c r="X34" i="1"/>
  <c r="X10" i="1"/>
  <c r="X7" i="1"/>
  <c r="F61" i="1"/>
  <c r="I61" i="1"/>
  <c r="F145" i="1"/>
  <c r="I145" i="1"/>
  <c r="G163" i="1"/>
  <c r="G162" i="1"/>
  <c r="I117" i="1"/>
  <c r="F117" i="1"/>
  <c r="F95" i="1"/>
  <c r="I95" i="1"/>
  <c r="AH100" i="1"/>
  <c r="AG100" i="1"/>
  <c r="AF100" i="1"/>
  <c r="AD100" i="1"/>
  <c r="AE100" i="1" s="1"/>
  <c r="AH87" i="1"/>
  <c r="AG87" i="1"/>
  <c r="AF87" i="1"/>
  <c r="AD87" i="1"/>
  <c r="AE87" i="1" s="1"/>
  <c r="X44" i="1"/>
  <c r="X12" i="1"/>
  <c r="X23" i="1"/>
  <c r="X30" i="1"/>
  <c r="F151" i="1"/>
  <c r="I151" i="1"/>
  <c r="I77" i="1"/>
  <c r="F77" i="1"/>
  <c r="I131" i="1"/>
  <c r="F131" i="1"/>
  <c r="F141" i="1"/>
  <c r="I141" i="1"/>
  <c r="F137" i="1"/>
  <c r="I137" i="1"/>
  <c r="I91" i="1"/>
  <c r="F91" i="1"/>
  <c r="I27" i="1"/>
  <c r="F27" i="1"/>
  <c r="AD69" i="1"/>
  <c r="AE69" i="1" s="1"/>
  <c r="AG69" i="1"/>
  <c r="AF69" i="1"/>
  <c r="X20" i="1"/>
  <c r="F6" i="1"/>
  <c r="I6" i="1"/>
  <c r="G111" i="1"/>
  <c r="G170" i="1" s="1"/>
  <c r="X42" i="1"/>
  <c r="X19" i="1"/>
  <c r="I127" i="1"/>
  <c r="F127" i="1"/>
  <c r="F85" i="1"/>
  <c r="I85" i="1"/>
  <c r="I21" i="1"/>
  <c r="F21" i="1"/>
  <c r="I152" i="1"/>
  <c r="F152" i="1"/>
  <c r="X128" i="1"/>
  <c r="X126" i="1"/>
  <c r="X122" i="1"/>
  <c r="X118" i="1"/>
  <c r="X125" i="1"/>
  <c r="X131" i="1"/>
  <c r="X127" i="1"/>
  <c r="X124" i="1"/>
  <c r="X123" i="1"/>
  <c r="X130" i="1"/>
  <c r="X129" i="1"/>
  <c r="X121" i="1"/>
  <c r="X117" i="1"/>
  <c r="I105" i="1"/>
  <c r="F105" i="1"/>
  <c r="F59" i="1"/>
  <c r="I59" i="1"/>
  <c r="X37" i="1"/>
  <c r="AD65" i="1"/>
  <c r="AE65" i="1" s="1"/>
  <c r="AG65" i="1"/>
  <c r="AF65" i="1"/>
  <c r="X26" i="1"/>
  <c r="X46" i="1"/>
  <c r="X18" i="1"/>
  <c r="G110" i="1"/>
  <c r="X13" i="1"/>
  <c r="X15" i="1"/>
  <c r="I148" i="1"/>
  <c r="F148" i="1"/>
  <c r="F99" i="1"/>
  <c r="I99" i="1"/>
  <c r="I121" i="1"/>
  <c r="F121" i="1"/>
  <c r="I150" i="1"/>
  <c r="F150" i="1"/>
  <c r="F130" i="1"/>
  <c r="I130" i="1"/>
  <c r="F143" i="1"/>
  <c r="I143" i="1"/>
  <c r="AD102" i="1"/>
  <c r="AE102" i="1" s="1"/>
  <c r="AH102" i="1"/>
  <c r="AG102" i="1"/>
  <c r="AF102" i="1"/>
  <c r="R90" i="1"/>
  <c r="P90" i="1"/>
  <c r="Q90" i="1" s="1"/>
  <c r="T90" i="1"/>
  <c r="S90" i="1"/>
  <c r="X51" i="1"/>
  <c r="AD71" i="1"/>
  <c r="AE71" i="1" s="1"/>
  <c r="AG71" i="1"/>
  <c r="AF71" i="1"/>
  <c r="X32" i="1"/>
  <c r="I45" i="1"/>
  <c r="F45" i="1"/>
  <c r="X50" i="1"/>
  <c r="X11" i="1"/>
  <c r="I111" i="1" l="1"/>
  <c r="I110" i="1"/>
  <c r="J49" i="1" s="1"/>
  <c r="X110" i="1"/>
  <c r="J45" i="1"/>
  <c r="J129" i="1"/>
  <c r="I163" i="1"/>
  <c r="I162" i="1"/>
  <c r="J117" i="1" s="1"/>
  <c r="X162" i="1"/>
  <c r="J21" i="1"/>
  <c r="J121" i="1" l="1"/>
  <c r="J130" i="1"/>
  <c r="J27" i="1"/>
  <c r="J23" i="1"/>
  <c r="J59" i="1"/>
  <c r="J61" i="1"/>
  <c r="J55" i="1"/>
  <c r="J42" i="1"/>
  <c r="J17" i="1"/>
  <c r="J18" i="1"/>
  <c r="J41" i="1"/>
  <c r="J19" i="1"/>
  <c r="J13" i="1"/>
  <c r="J10" i="1"/>
  <c r="J33" i="1"/>
  <c r="J29" i="1"/>
  <c r="J26" i="1"/>
  <c r="J53" i="1"/>
  <c r="J37" i="1"/>
  <c r="J43" i="1"/>
  <c r="J60" i="1"/>
  <c r="J11" i="1"/>
  <c r="J16" i="1"/>
  <c r="J52" i="1"/>
  <c r="J7" i="1"/>
  <c r="J24" i="1"/>
  <c r="J12" i="1"/>
  <c r="J40" i="1"/>
  <c r="J5" i="1"/>
  <c r="J8" i="1"/>
  <c r="J31" i="1"/>
  <c r="J15" i="1"/>
  <c r="J38" i="1"/>
  <c r="J20" i="1"/>
  <c r="J22" i="1"/>
  <c r="J14" i="1"/>
  <c r="J51" i="1"/>
  <c r="J54" i="1"/>
  <c r="J34" i="1"/>
  <c r="J30" i="1"/>
  <c r="J36" i="1"/>
  <c r="J28" i="1"/>
  <c r="J9" i="1"/>
  <c r="J48" i="1"/>
  <c r="J25" i="1"/>
  <c r="J32" i="1"/>
  <c r="J50" i="1"/>
  <c r="J58" i="1"/>
  <c r="J35" i="1"/>
  <c r="J44" i="1"/>
  <c r="J46" i="1"/>
  <c r="J119" i="1"/>
  <c r="J125" i="1"/>
  <c r="J123" i="1"/>
  <c r="J118" i="1"/>
  <c r="J126" i="1"/>
  <c r="J124" i="1"/>
  <c r="J122" i="1"/>
  <c r="J128" i="1"/>
  <c r="J120" i="1"/>
  <c r="J47" i="1"/>
  <c r="J127" i="1"/>
  <c r="J131" i="1"/>
  <c r="J6" i="1"/>
  <c r="J39" i="1"/>
  <c r="J162" i="1" l="1"/>
  <c r="J110" i="1"/>
  <c r="K54" i="1" l="1"/>
  <c r="Y130" i="1" l="1"/>
  <c r="Y66" i="1"/>
  <c r="AI66" i="1" s="1"/>
  <c r="K53" i="1" l="1"/>
  <c r="K9" i="1"/>
  <c r="K37" i="1"/>
  <c r="Y67" i="1"/>
  <c r="AI67" i="1" s="1"/>
  <c r="Y149" i="1"/>
  <c r="AI149" i="1" s="1"/>
  <c r="Y117" i="1"/>
  <c r="Y76" i="1"/>
  <c r="AI76" i="1" s="1"/>
  <c r="Y152" i="1"/>
  <c r="AI152" i="1" s="1"/>
  <c r="K141" i="1"/>
  <c r="U141" i="1" s="1"/>
  <c r="Y8" i="1"/>
  <c r="Y51" i="1"/>
  <c r="Y79" i="1"/>
  <c r="AI79" i="1" s="1"/>
  <c r="Y92" i="1"/>
  <c r="AI92" i="1" s="1"/>
  <c r="Y64" i="1"/>
  <c r="AI64" i="1" s="1"/>
  <c r="Y144" i="1"/>
  <c r="AI144" i="1" s="1"/>
  <c r="K39" i="1"/>
  <c r="K143" i="1"/>
  <c r="U143" i="1" s="1"/>
  <c r="Y74" i="1"/>
  <c r="AI74" i="1" s="1"/>
  <c r="Y72" i="1"/>
  <c r="AI72" i="1" s="1"/>
  <c r="Y90" i="1"/>
  <c r="AI90" i="1" s="1"/>
  <c r="K38" i="1"/>
  <c r="Y129" i="1"/>
  <c r="Y106" i="1"/>
  <c r="AI106" i="1" s="1"/>
  <c r="Y50" i="1"/>
  <c r="K152" i="1"/>
  <c r="U152" i="1" s="1"/>
  <c r="K67" i="1"/>
  <c r="U67" i="1" s="1"/>
  <c r="Y108" i="1"/>
  <c r="AI108" i="1" s="1"/>
  <c r="Y101" i="1"/>
  <c r="AI101" i="1" s="1"/>
  <c r="Y71" i="1"/>
  <c r="AI71" i="1" s="1"/>
  <c r="K77" i="1"/>
  <c r="U77" i="1" s="1"/>
  <c r="K60" i="1"/>
  <c r="Y45" i="1"/>
  <c r="K136" i="1"/>
  <c r="U136" i="1" s="1"/>
  <c r="Y98" i="1"/>
  <c r="AI98" i="1" s="1"/>
  <c r="Y96" i="1"/>
  <c r="AI96" i="1" s="1"/>
  <c r="Y28" i="1"/>
  <c r="Y20" i="1"/>
  <c r="Y93" i="1"/>
  <c r="AI93" i="1" s="1"/>
  <c r="Y32" i="1"/>
  <c r="K135" i="1"/>
  <c r="U135" i="1" s="1"/>
  <c r="Y24" i="1"/>
  <c r="K134" i="1"/>
  <c r="Y131" i="1"/>
  <c r="Y122" i="1"/>
  <c r="Y55" i="1"/>
  <c r="Y85" i="1"/>
  <c r="AI85" i="1" s="1"/>
  <c r="Y25" i="1"/>
  <c r="Y73" i="1"/>
  <c r="AI73" i="1" s="1"/>
  <c r="Y154" i="1"/>
  <c r="AI154" i="1" s="1"/>
  <c r="Y118" i="1"/>
  <c r="Y86" i="1"/>
  <c r="AI86" i="1" s="1"/>
  <c r="Y75" i="1"/>
  <c r="AI75" i="1" s="1"/>
  <c r="Y21" i="1"/>
  <c r="Y121" i="1"/>
  <c r="Y77" i="1"/>
  <c r="AI77" i="1" s="1"/>
  <c r="K78" i="1"/>
  <c r="U78" i="1" s="1"/>
  <c r="Y18" i="1"/>
  <c r="Y44" i="1"/>
  <c r="Y135" i="1"/>
  <c r="AI135" i="1" s="1"/>
  <c r="K34" i="1"/>
  <c r="Y14" i="1"/>
  <c r="Y31" i="1"/>
  <c r="Y17" i="1"/>
  <c r="Y141" i="1"/>
  <c r="AI141" i="1" s="1"/>
  <c r="Y140" i="1"/>
  <c r="AI140" i="1" s="1"/>
  <c r="Y7" i="1"/>
  <c r="K146" i="1"/>
  <c r="U146" i="1" s="1"/>
  <c r="Y48" i="1"/>
  <c r="Y126" i="1"/>
  <c r="K138" i="1"/>
  <c r="U138" i="1" s="1"/>
  <c r="Y95" i="1"/>
  <c r="AI95" i="1" s="1"/>
  <c r="Y151" i="1"/>
  <c r="AI151" i="1" s="1"/>
  <c r="K76" i="1"/>
  <c r="U76" i="1" s="1"/>
  <c r="K68" i="1"/>
  <c r="U68" i="1" s="1"/>
  <c r="K65" i="1"/>
  <c r="U65" i="1" s="1"/>
  <c r="K145" i="1"/>
  <c r="U145" i="1" s="1"/>
  <c r="K75" i="1"/>
  <c r="U75" i="1" s="1"/>
  <c r="K149" i="1"/>
  <c r="U149" i="1" s="1"/>
  <c r="K69" i="1"/>
  <c r="U69" i="1" s="1"/>
  <c r="K144" i="1"/>
  <c r="U144" i="1" s="1"/>
  <c r="K151" i="1"/>
  <c r="U151" i="1" s="1"/>
  <c r="K71" i="1"/>
  <c r="U71" i="1" s="1"/>
  <c r="K154" i="1"/>
  <c r="U154" i="1" s="1"/>
  <c r="K49" i="1"/>
  <c r="K27" i="1"/>
  <c r="K79" i="1"/>
  <c r="U79" i="1" s="1"/>
  <c r="K137" i="1"/>
  <c r="U137" i="1" s="1"/>
  <c r="K142" i="1"/>
  <c r="U142" i="1" s="1"/>
  <c r="K73" i="1"/>
  <c r="U73" i="1" s="1"/>
  <c r="K59" i="1"/>
  <c r="Y19" i="1"/>
  <c r="Y46" i="1"/>
  <c r="Y153" i="1"/>
  <c r="AI153" i="1" s="1"/>
  <c r="Y12" i="1"/>
  <c r="Y136" i="1"/>
  <c r="AI136" i="1" s="1"/>
  <c r="Y78" i="1"/>
  <c r="AI78" i="1" s="1"/>
  <c r="Y41" i="1"/>
  <c r="Y43" i="1"/>
  <c r="Y29" i="1"/>
  <c r="Y40" i="1"/>
  <c r="Y150" i="1"/>
  <c r="AI150" i="1" s="1"/>
  <c r="Y26" i="1"/>
  <c r="Y100" i="1"/>
  <c r="AI100" i="1" s="1"/>
  <c r="Y97" i="1"/>
  <c r="AI97" i="1" s="1"/>
  <c r="Y52" i="1"/>
  <c r="Y16" i="1"/>
  <c r="Y68" i="1"/>
  <c r="AI68" i="1" s="1"/>
  <c r="Y35" i="1"/>
  <c r="Y70" i="1"/>
  <c r="AI70" i="1" s="1"/>
  <c r="Y120" i="1"/>
  <c r="Y30" i="1"/>
  <c r="Y69" i="1"/>
  <c r="AI69" i="1" s="1"/>
  <c r="Y11" i="1"/>
  <c r="Y139" i="1"/>
  <c r="AI139" i="1" s="1"/>
  <c r="Y107" i="1"/>
  <c r="AI107" i="1" s="1"/>
  <c r="Y10" i="1"/>
  <c r="U134" i="1" l="1"/>
  <c r="Y99" i="1"/>
  <c r="AI99" i="1" s="1"/>
  <c r="Y5" i="1"/>
  <c r="Y65" i="1"/>
  <c r="AI65" i="1" s="1"/>
  <c r="K64" i="1"/>
  <c r="U64" i="1" s="1"/>
  <c r="Y128" i="1"/>
  <c r="K139" i="1"/>
  <c r="U139" i="1" s="1"/>
  <c r="K94" i="1"/>
  <c r="U94" i="1" s="1"/>
  <c r="Y134" i="1"/>
  <c r="AI134" i="1" s="1"/>
  <c r="Y157" i="1"/>
  <c r="AI157" i="1" s="1"/>
  <c r="Y13" i="1"/>
  <c r="K153" i="1"/>
  <c r="U153" i="1" s="1"/>
  <c r="Y47" i="1"/>
  <c r="Y123" i="1"/>
  <c r="Y145" i="1"/>
  <c r="AI145" i="1" s="1"/>
  <c r="Y22" i="1"/>
  <c r="Y127" i="1"/>
  <c r="Y15" i="1"/>
  <c r="Y143" i="1"/>
  <c r="AI143" i="1" s="1"/>
  <c r="Y119" i="1"/>
  <c r="K72" i="1"/>
  <c r="U72" i="1" s="1"/>
  <c r="K140" i="1"/>
  <c r="U140" i="1" s="1"/>
  <c r="K150" i="1"/>
  <c r="U150" i="1" s="1"/>
  <c r="K74" i="1"/>
  <c r="U74" i="1" s="1"/>
  <c r="K70" i="1"/>
  <c r="U70" i="1" s="1"/>
  <c r="K147" i="1"/>
  <c r="U147" i="1" s="1"/>
  <c r="K61" i="1"/>
  <c r="K58" i="1"/>
  <c r="K148" i="1"/>
  <c r="U148" i="1" s="1"/>
  <c r="Y148" i="1"/>
  <c r="AI148" i="1" s="1"/>
  <c r="Y125" i="1"/>
  <c r="Y124" i="1"/>
  <c r="Y137" i="1"/>
  <c r="AI137" i="1" s="1"/>
  <c r="Y23" i="1"/>
  <c r="Y138" i="1"/>
  <c r="AI138" i="1" s="1"/>
  <c r="Y6" i="1"/>
  <c r="Y142" i="1"/>
  <c r="AI142" i="1" s="1"/>
  <c r="Y147" i="1"/>
  <c r="AI147" i="1" s="1"/>
  <c r="Y42" i="1"/>
  <c r="K110" i="1" l="1"/>
  <c r="K162" i="1"/>
  <c r="Y162" i="1"/>
  <c r="Y110" i="1"/>
  <c r="K170" i="1" l="1"/>
  <c r="Y170" i="1"/>
  <c r="Z1" i="1" l="1"/>
  <c r="Z165" i="1" l="1"/>
  <c r="Z113" i="1"/>
  <c r="AI1" i="1"/>
  <c r="Z27" i="1" l="1"/>
  <c r="Z6" i="1"/>
  <c r="Z52" i="1"/>
  <c r="Z16" i="1"/>
  <c r="Z40" i="1"/>
  <c r="Z14" i="1"/>
  <c r="Z17" i="1"/>
  <c r="Z58" i="1"/>
  <c r="Z53" i="1"/>
  <c r="Z31" i="1"/>
  <c r="Z37" i="1"/>
  <c r="Z39" i="1"/>
  <c r="Z24" i="1"/>
  <c r="Z36" i="1"/>
  <c r="Z49" i="1"/>
  <c r="Z41" i="1"/>
  <c r="Z35" i="1"/>
  <c r="Z10" i="1"/>
  <c r="Z29" i="1"/>
  <c r="Z59" i="1"/>
  <c r="Z48" i="1"/>
  <c r="Z5" i="1"/>
  <c r="Z54" i="1"/>
  <c r="Z12" i="1"/>
  <c r="Z11" i="1"/>
  <c r="Z42" i="1"/>
  <c r="Z61" i="1"/>
  <c r="Z8" i="1"/>
  <c r="Z33" i="1"/>
  <c r="Z50" i="1"/>
  <c r="Z28" i="1"/>
  <c r="Z44" i="1"/>
  <c r="Z46" i="1"/>
  <c r="Z55" i="1"/>
  <c r="Z43" i="1"/>
  <c r="Z51" i="1"/>
  <c r="Z38" i="1"/>
  <c r="Z21" i="1"/>
  <c r="Z13" i="1"/>
  <c r="Z7" i="1"/>
  <c r="Z15" i="1"/>
  <c r="Z9" i="1"/>
  <c r="Z60" i="1"/>
  <c r="Z25" i="1"/>
  <c r="Z45" i="1"/>
  <c r="Z34" i="1"/>
  <c r="Z26" i="1"/>
  <c r="Z20" i="1"/>
  <c r="Z18" i="1"/>
  <c r="Z32" i="1"/>
  <c r="Z22" i="1"/>
  <c r="Z47" i="1"/>
  <c r="Z30" i="1"/>
  <c r="Z23" i="1"/>
  <c r="Z19" i="1"/>
  <c r="Z120" i="1"/>
  <c r="Z123" i="1"/>
  <c r="Z119" i="1"/>
  <c r="Z128" i="1"/>
  <c r="Z127" i="1"/>
  <c r="Z131" i="1"/>
  <c r="Z117" i="1"/>
  <c r="Z118" i="1"/>
  <c r="Z129" i="1"/>
  <c r="Z125" i="1"/>
  <c r="Z122" i="1"/>
  <c r="Z130" i="1"/>
  <c r="Z126" i="1"/>
  <c r="Z124" i="1"/>
  <c r="Z121" i="1"/>
  <c r="AB118" i="1" l="1"/>
  <c r="AI118" i="1"/>
  <c r="AB20" i="1"/>
  <c r="AI20" i="1"/>
  <c r="AB7" i="1"/>
  <c r="AI7" i="1"/>
  <c r="AB44" i="1"/>
  <c r="AI44" i="1"/>
  <c r="AB12" i="1"/>
  <c r="AI12" i="1"/>
  <c r="AB41" i="1"/>
  <c r="AI41" i="1"/>
  <c r="AB58" i="1"/>
  <c r="AI58" i="1"/>
  <c r="AB121" i="1"/>
  <c r="AI121" i="1"/>
  <c r="Z162" i="1"/>
  <c r="AB117" i="1"/>
  <c r="AI117" i="1"/>
  <c r="AB19" i="1"/>
  <c r="AI19" i="1"/>
  <c r="AB26" i="1"/>
  <c r="AI26" i="1"/>
  <c r="AB13" i="1"/>
  <c r="AI13" i="1"/>
  <c r="AB28" i="1"/>
  <c r="AI28" i="1"/>
  <c r="AB54" i="1"/>
  <c r="AI54" i="1"/>
  <c r="AI49" i="1"/>
  <c r="AB49" i="1"/>
  <c r="AB17" i="1"/>
  <c r="AI17" i="1"/>
  <c r="AB124" i="1"/>
  <c r="AI124" i="1"/>
  <c r="AB131" i="1"/>
  <c r="AI131" i="1"/>
  <c r="AB23" i="1"/>
  <c r="AI23" i="1"/>
  <c r="AB34" i="1"/>
  <c r="AI34" i="1"/>
  <c r="AB21" i="1"/>
  <c r="AI21" i="1"/>
  <c r="AB50" i="1"/>
  <c r="AI50" i="1"/>
  <c r="AB5" i="1"/>
  <c r="Z110" i="1"/>
  <c r="AI5" i="1"/>
  <c r="AB36" i="1"/>
  <c r="AI36" i="1"/>
  <c r="AB14" i="1"/>
  <c r="AI14" i="1"/>
  <c r="AB126" i="1"/>
  <c r="AI126" i="1"/>
  <c r="AB127" i="1"/>
  <c r="AI127" i="1"/>
  <c r="AB30" i="1"/>
  <c r="AI30" i="1"/>
  <c r="AB45" i="1"/>
  <c r="AI45" i="1"/>
  <c r="AB38" i="1"/>
  <c r="AI38" i="1"/>
  <c r="AB33" i="1"/>
  <c r="AI33" i="1"/>
  <c r="AB48" i="1"/>
  <c r="AI48" i="1"/>
  <c r="AB24" i="1"/>
  <c r="AI24" i="1"/>
  <c r="AB40" i="1"/>
  <c r="AI40" i="1"/>
  <c r="AB130" i="1"/>
  <c r="AI130" i="1"/>
  <c r="AB128" i="1"/>
  <c r="AI128" i="1"/>
  <c r="AB47" i="1"/>
  <c r="AI47" i="1"/>
  <c r="AB25" i="1"/>
  <c r="AI25" i="1"/>
  <c r="AB51" i="1"/>
  <c r="AI51" i="1"/>
  <c r="AB8" i="1"/>
  <c r="AI8" i="1"/>
  <c r="AB59" i="1"/>
  <c r="AI59" i="1"/>
  <c r="AB39" i="1"/>
  <c r="AI39" i="1"/>
  <c r="AB16" i="1"/>
  <c r="AI16" i="1"/>
  <c r="AB122" i="1"/>
  <c r="AI122" i="1"/>
  <c r="AB119" i="1"/>
  <c r="AI119" i="1"/>
  <c r="AB22" i="1"/>
  <c r="AI22" i="1"/>
  <c r="AB60" i="1"/>
  <c r="AI60" i="1"/>
  <c r="AB43" i="1"/>
  <c r="AI43" i="1"/>
  <c r="AB61" i="1"/>
  <c r="AI61" i="1"/>
  <c r="AB29" i="1"/>
  <c r="AI29" i="1"/>
  <c r="AB37" i="1"/>
  <c r="AI37" i="1"/>
  <c r="AB52" i="1"/>
  <c r="AI52" i="1"/>
  <c r="AB125" i="1"/>
  <c r="AI125" i="1"/>
  <c r="AB123" i="1"/>
  <c r="AI123" i="1"/>
  <c r="AB32" i="1"/>
  <c r="AI32" i="1"/>
  <c r="AB9" i="1"/>
  <c r="AI9" i="1"/>
  <c r="AB55" i="1"/>
  <c r="AI55" i="1"/>
  <c r="AB42" i="1"/>
  <c r="AI42" i="1"/>
  <c r="AB10" i="1"/>
  <c r="AI10" i="1"/>
  <c r="AB31" i="1"/>
  <c r="AI31" i="1"/>
  <c r="AB6" i="1"/>
  <c r="AI6" i="1"/>
  <c r="AB129" i="1"/>
  <c r="AI129" i="1"/>
  <c r="AB120" i="1"/>
  <c r="AI120" i="1"/>
  <c r="AB18" i="1"/>
  <c r="AI18" i="1"/>
  <c r="AB15" i="1"/>
  <c r="AI15" i="1"/>
  <c r="AB46" i="1"/>
  <c r="AI46" i="1"/>
  <c r="AB11" i="1"/>
  <c r="AI11" i="1"/>
  <c r="AB35" i="1"/>
  <c r="AI35" i="1"/>
  <c r="AB53" i="1"/>
  <c r="AI53" i="1"/>
  <c r="AB27" i="1"/>
  <c r="AI27" i="1"/>
  <c r="AI110" i="1" l="1"/>
  <c r="AH34" i="1"/>
  <c r="AD34" i="1"/>
  <c r="AE34" i="1" s="1"/>
  <c r="AG34" i="1"/>
  <c r="AF34" i="1"/>
  <c r="AH17" i="1"/>
  <c r="AF17" i="1"/>
  <c r="AD17" i="1"/>
  <c r="AE17" i="1" s="1"/>
  <c r="AG17" i="1"/>
  <c r="AD13" i="1"/>
  <c r="AE13" i="1" s="1"/>
  <c r="AG13" i="1"/>
  <c r="AF13" i="1"/>
  <c r="AH13" i="1"/>
  <c r="AG11" i="1"/>
  <c r="AF11" i="1"/>
  <c r="AE11" i="1"/>
  <c r="AD11" i="1"/>
  <c r="AH11" i="1"/>
  <c r="AD120" i="1"/>
  <c r="AE120" i="1" s="1"/>
  <c r="AH120" i="1"/>
  <c r="AG120" i="1"/>
  <c r="AF120" i="1"/>
  <c r="AH10" i="1"/>
  <c r="AF10" i="1"/>
  <c r="AG10" i="1"/>
  <c r="AD10" i="1"/>
  <c r="AE10" i="1" s="1"/>
  <c r="AD32" i="1"/>
  <c r="AE32" i="1" s="1"/>
  <c r="AF32" i="1"/>
  <c r="AH32" i="1"/>
  <c r="AG32" i="1"/>
  <c r="AG37" i="1"/>
  <c r="AF37" i="1"/>
  <c r="AD37" i="1"/>
  <c r="AE37" i="1" s="1"/>
  <c r="AH37" i="1"/>
  <c r="AF60" i="1"/>
  <c r="AH60" i="1"/>
  <c r="AG60" i="1"/>
  <c r="AD60" i="1"/>
  <c r="AE60" i="1" s="1"/>
  <c r="AF16" i="1"/>
  <c r="AD16" i="1"/>
  <c r="AE16" i="1" s="1"/>
  <c r="AG16" i="1"/>
  <c r="AH16" i="1"/>
  <c r="AG51" i="1"/>
  <c r="AH51" i="1"/>
  <c r="AD51" i="1"/>
  <c r="AE51" i="1" s="1"/>
  <c r="AF51" i="1"/>
  <c r="AD130" i="1"/>
  <c r="AE130" i="1" s="1"/>
  <c r="AH130" i="1"/>
  <c r="AF130" i="1"/>
  <c r="AG130" i="1"/>
  <c r="AG33" i="1"/>
  <c r="AD33" i="1"/>
  <c r="AE33" i="1" s="1"/>
  <c r="AF33" i="1"/>
  <c r="AH33" i="1"/>
  <c r="AG127" i="1"/>
  <c r="AH127" i="1"/>
  <c r="AF127" i="1"/>
  <c r="AD127" i="1"/>
  <c r="AE127" i="1" s="1"/>
  <c r="Z170" i="1"/>
  <c r="Z174" i="1" s="1"/>
  <c r="Z111" i="1"/>
  <c r="AH49" i="1"/>
  <c r="AG49" i="1"/>
  <c r="AF49" i="1"/>
  <c r="AD49" i="1"/>
  <c r="AE49" i="1" s="1"/>
  <c r="AF121" i="1"/>
  <c r="AD121" i="1"/>
  <c r="AE121" i="1" s="1"/>
  <c r="AH121" i="1"/>
  <c r="AG121" i="1"/>
  <c r="AG44" i="1"/>
  <c r="AD44" i="1"/>
  <c r="AE44" i="1" s="1"/>
  <c r="AH44" i="1"/>
  <c r="AF44" i="1"/>
  <c r="AD5" i="1"/>
  <c r="AB110" i="1"/>
  <c r="AH5" i="1"/>
  <c r="AG5" i="1"/>
  <c r="AF5" i="1"/>
  <c r="AE5" i="1"/>
  <c r="AH23" i="1"/>
  <c r="AG23" i="1"/>
  <c r="AF23" i="1"/>
  <c r="AD23" i="1"/>
  <c r="AE23" i="1" s="1"/>
  <c r="AD26" i="1"/>
  <c r="AE26" i="1" s="1"/>
  <c r="AH26" i="1"/>
  <c r="AG26" i="1"/>
  <c r="AF26" i="1"/>
  <c r="AG27" i="1"/>
  <c r="AD27" i="1"/>
  <c r="AE27" i="1" s="1"/>
  <c r="AH27" i="1"/>
  <c r="AF27" i="1"/>
  <c r="AG46" i="1"/>
  <c r="AH46" i="1"/>
  <c r="AD46" i="1"/>
  <c r="AE46" i="1" s="1"/>
  <c r="AF46" i="1"/>
  <c r="AF129" i="1"/>
  <c r="AD129" i="1"/>
  <c r="AE129" i="1" s="1"/>
  <c r="AH129" i="1"/>
  <c r="AG129" i="1"/>
  <c r="AF42" i="1"/>
  <c r="AG42" i="1"/>
  <c r="AD42" i="1"/>
  <c r="AE42" i="1" s="1"/>
  <c r="AH42" i="1"/>
  <c r="AG123" i="1"/>
  <c r="AF123" i="1"/>
  <c r="AD123" i="1"/>
  <c r="AE123" i="1" s="1"/>
  <c r="AH123" i="1"/>
  <c r="AF29" i="1"/>
  <c r="AG29" i="1"/>
  <c r="AD29" i="1"/>
  <c r="AE29" i="1" s="1"/>
  <c r="AH29" i="1"/>
  <c r="AF22" i="1"/>
  <c r="AD22" i="1"/>
  <c r="AE22" i="1" s="1"/>
  <c r="AG22" i="1"/>
  <c r="AH22" i="1"/>
  <c r="AH39" i="1"/>
  <c r="AG39" i="1"/>
  <c r="AD39" i="1"/>
  <c r="AE39" i="1" s="1"/>
  <c r="AF39" i="1"/>
  <c r="AD25" i="1"/>
  <c r="AE25" i="1" s="1"/>
  <c r="AF25" i="1"/>
  <c r="AG25" i="1"/>
  <c r="AH25" i="1"/>
  <c r="AF40" i="1"/>
  <c r="AG40" i="1"/>
  <c r="AH40" i="1"/>
  <c r="AD40" i="1"/>
  <c r="AE40" i="1" s="1"/>
  <c r="AH38" i="1"/>
  <c r="AF38" i="1"/>
  <c r="AD38" i="1"/>
  <c r="AE38" i="1" s="1"/>
  <c r="AG38" i="1"/>
  <c r="AH126" i="1"/>
  <c r="AF126" i="1"/>
  <c r="AD126" i="1"/>
  <c r="AE126" i="1" s="1"/>
  <c r="AG126" i="1"/>
  <c r="AG58" i="1"/>
  <c r="AF58" i="1"/>
  <c r="AD58" i="1"/>
  <c r="AE58" i="1" s="1"/>
  <c r="AH58" i="1"/>
  <c r="AH7" i="1"/>
  <c r="AG7" i="1"/>
  <c r="AE7" i="1"/>
  <c r="AF7" i="1"/>
  <c r="AD7" i="1"/>
  <c r="AG50" i="1"/>
  <c r="AH50" i="1"/>
  <c r="AF50" i="1"/>
  <c r="AD50" i="1"/>
  <c r="AE50" i="1" s="1"/>
  <c r="AG131" i="1"/>
  <c r="AH131" i="1"/>
  <c r="AF131" i="1"/>
  <c r="AD131" i="1"/>
  <c r="AE131" i="1" s="1"/>
  <c r="AD54" i="1"/>
  <c r="AE54" i="1" s="1"/>
  <c r="AH54" i="1"/>
  <c r="AF54" i="1"/>
  <c r="AG54" i="1"/>
  <c r="AF19" i="1"/>
  <c r="AH19" i="1"/>
  <c r="AD19" i="1"/>
  <c r="AE19" i="1" s="1"/>
  <c r="AG19" i="1"/>
  <c r="AH53" i="1"/>
  <c r="AG53" i="1"/>
  <c r="AF53" i="1"/>
  <c r="AD53" i="1"/>
  <c r="AE53" i="1" s="1"/>
  <c r="AG15" i="1"/>
  <c r="AF15" i="1"/>
  <c r="AD15" i="1"/>
  <c r="AE15" i="1" s="1"/>
  <c r="AH15" i="1"/>
  <c r="AD6" i="1"/>
  <c r="AE6" i="1" s="1"/>
  <c r="AF6" i="1"/>
  <c r="AG6" i="1"/>
  <c r="AH6" i="1"/>
  <c r="AF55" i="1"/>
  <c r="AH55" i="1"/>
  <c r="AG55" i="1"/>
  <c r="AD55" i="1"/>
  <c r="AE55" i="1" s="1"/>
  <c r="AF125" i="1"/>
  <c r="AH125" i="1"/>
  <c r="AG125" i="1"/>
  <c r="AD125" i="1"/>
  <c r="AE125" i="1" s="1"/>
  <c r="AD61" i="1"/>
  <c r="AE61" i="1" s="1"/>
  <c r="AG61" i="1"/>
  <c r="AH61" i="1"/>
  <c r="AF61" i="1"/>
  <c r="AF119" i="1"/>
  <c r="AD119" i="1"/>
  <c r="AE119" i="1" s="1"/>
  <c r="AH119" i="1"/>
  <c r="AG119" i="1"/>
  <c r="AD59" i="1"/>
  <c r="AE59" i="1" s="1"/>
  <c r="AF59" i="1"/>
  <c r="AG59" i="1"/>
  <c r="AH59" i="1"/>
  <c r="AH47" i="1"/>
  <c r="AF47" i="1"/>
  <c r="AD47" i="1"/>
  <c r="AE47" i="1" s="1"/>
  <c r="AG47" i="1"/>
  <c r="AH24" i="1"/>
  <c r="AF24" i="1"/>
  <c r="AG24" i="1"/>
  <c r="AD24" i="1"/>
  <c r="AE24" i="1" s="1"/>
  <c r="AH45" i="1"/>
  <c r="AF45" i="1"/>
  <c r="AG45" i="1"/>
  <c r="AD45" i="1"/>
  <c r="AE45" i="1" s="1"/>
  <c r="AG14" i="1"/>
  <c r="AH14" i="1"/>
  <c r="AF14" i="1"/>
  <c r="AD14" i="1"/>
  <c r="AE14" i="1" s="1"/>
  <c r="AI162" i="1"/>
  <c r="AF41" i="1"/>
  <c r="AD41" i="1"/>
  <c r="AE41" i="1" s="1"/>
  <c r="AG41" i="1"/>
  <c r="AH41" i="1"/>
  <c r="AD20" i="1"/>
  <c r="AE20" i="1" s="1"/>
  <c r="AH20" i="1"/>
  <c r="AG20" i="1"/>
  <c r="AF20" i="1"/>
  <c r="AF21" i="1"/>
  <c r="AD21" i="1"/>
  <c r="AE21" i="1" s="1"/>
  <c r="AG21" i="1"/>
  <c r="AH21" i="1"/>
  <c r="AD124" i="1"/>
  <c r="AE124" i="1" s="1"/>
  <c r="AH124" i="1"/>
  <c r="AG124" i="1"/>
  <c r="AF124" i="1"/>
  <c r="AH28" i="1"/>
  <c r="AF28" i="1"/>
  <c r="AG28" i="1"/>
  <c r="AD28" i="1"/>
  <c r="AE28" i="1" s="1"/>
  <c r="AB162" i="1"/>
  <c r="AF117" i="1"/>
  <c r="AG117" i="1"/>
  <c r="AD117" i="1"/>
  <c r="AE117" i="1" s="1"/>
  <c r="AH117" i="1"/>
  <c r="AH35" i="1"/>
  <c r="AF35" i="1"/>
  <c r="AD35" i="1"/>
  <c r="AE35" i="1" s="1"/>
  <c r="AG35" i="1"/>
  <c r="AD18" i="1"/>
  <c r="AE18" i="1" s="1"/>
  <c r="AF18" i="1"/>
  <c r="AH18" i="1"/>
  <c r="AG18" i="1"/>
  <c r="AG31" i="1"/>
  <c r="AF31" i="1"/>
  <c r="AH31" i="1"/>
  <c r="AD31" i="1"/>
  <c r="AE31" i="1" s="1"/>
  <c r="AH9" i="1"/>
  <c r="AG9" i="1"/>
  <c r="AD9" i="1"/>
  <c r="AE9" i="1" s="1"/>
  <c r="AF9" i="1"/>
  <c r="AH52" i="1"/>
  <c r="AF52" i="1"/>
  <c r="AE52" i="1"/>
  <c r="AD52" i="1"/>
  <c r="AG52" i="1"/>
  <c r="AF43" i="1"/>
  <c r="AH43" i="1"/>
  <c r="AG43" i="1"/>
  <c r="AD43" i="1"/>
  <c r="AE43" i="1" s="1"/>
  <c r="AF122" i="1"/>
  <c r="AH122" i="1"/>
  <c r="AG122" i="1"/>
  <c r="AD122" i="1"/>
  <c r="AE122" i="1" s="1"/>
  <c r="AD8" i="1"/>
  <c r="AE8" i="1" s="1"/>
  <c r="AH8" i="1"/>
  <c r="AG8" i="1"/>
  <c r="AF8" i="1"/>
  <c r="AH128" i="1"/>
  <c r="AD128" i="1"/>
  <c r="AE128" i="1" s="1"/>
  <c r="AG128" i="1"/>
  <c r="AF128" i="1"/>
  <c r="AF48" i="1"/>
  <c r="AG48" i="1"/>
  <c r="AD48" i="1"/>
  <c r="AE48" i="1" s="1"/>
  <c r="AH48" i="1"/>
  <c r="AH30" i="1"/>
  <c r="AF30" i="1"/>
  <c r="AD30" i="1"/>
  <c r="AE30" i="1" s="1"/>
  <c r="AG30" i="1"/>
  <c r="AG36" i="1"/>
  <c r="AF36" i="1"/>
  <c r="AD36" i="1"/>
  <c r="AE36" i="1" s="1"/>
  <c r="AH36" i="1"/>
  <c r="AD12" i="1"/>
  <c r="AE12" i="1" s="1"/>
  <c r="AG12" i="1"/>
  <c r="AH12" i="1"/>
  <c r="AF12" i="1"/>
  <c r="AG118" i="1"/>
  <c r="AH118" i="1"/>
  <c r="AF118" i="1"/>
  <c r="AD118" i="1"/>
  <c r="AE118" i="1" s="1"/>
  <c r="AE162" i="1" l="1"/>
  <c r="AH162" i="1"/>
  <c r="AE110" i="1"/>
  <c r="AD162" i="1"/>
  <c r="AF110" i="1"/>
  <c r="AG162" i="1"/>
  <c r="AG110" i="1"/>
  <c r="AF162" i="1"/>
  <c r="AH110" i="1"/>
  <c r="AB170" i="1"/>
  <c r="AD110" i="1"/>
  <c r="AI170" i="1"/>
  <c r="AH170" i="1" l="1"/>
  <c r="AD170" i="1"/>
  <c r="AG170" i="1"/>
  <c r="AE170" i="1"/>
  <c r="AF170" i="1"/>
  <c r="L1" i="1" l="1"/>
  <c r="U1" i="1" l="1"/>
  <c r="L113" i="1"/>
  <c r="L165" i="1"/>
  <c r="L121" i="1" l="1"/>
  <c r="L130" i="1"/>
  <c r="L117" i="1"/>
  <c r="L129" i="1"/>
  <c r="L127" i="1"/>
  <c r="L128" i="1"/>
  <c r="L122" i="1"/>
  <c r="L131" i="1"/>
  <c r="L120" i="1"/>
  <c r="L123" i="1"/>
  <c r="L126" i="1"/>
  <c r="L124" i="1"/>
  <c r="L118" i="1"/>
  <c r="L119" i="1"/>
  <c r="L125" i="1"/>
  <c r="L23" i="1"/>
  <c r="L59" i="1"/>
  <c r="L45" i="1"/>
  <c r="L49" i="1"/>
  <c r="L21" i="1"/>
  <c r="L27" i="1"/>
  <c r="L61" i="1"/>
  <c r="L54" i="1"/>
  <c r="L53" i="1"/>
  <c r="L17" i="1"/>
  <c r="L29" i="1"/>
  <c r="L19" i="1"/>
  <c r="L34" i="1"/>
  <c r="L8" i="1"/>
  <c r="L48" i="1"/>
  <c r="L46" i="1"/>
  <c r="L18" i="1"/>
  <c r="L42" i="1"/>
  <c r="L28" i="1"/>
  <c r="L5" i="1"/>
  <c r="L31" i="1"/>
  <c r="L11" i="1"/>
  <c r="L14" i="1"/>
  <c r="L9" i="1"/>
  <c r="L25" i="1"/>
  <c r="L60" i="1"/>
  <c r="L37" i="1"/>
  <c r="L16" i="1"/>
  <c r="L10" i="1"/>
  <c r="L40" i="1"/>
  <c r="L22" i="1"/>
  <c r="L35" i="1"/>
  <c r="L51" i="1"/>
  <c r="L33" i="1"/>
  <c r="L43" i="1"/>
  <c r="L12" i="1"/>
  <c r="L44" i="1"/>
  <c r="L36" i="1"/>
  <c r="L58" i="1"/>
  <c r="L55" i="1"/>
  <c r="L39" i="1"/>
  <c r="L13" i="1"/>
  <c r="L41" i="1"/>
  <c r="L20" i="1"/>
  <c r="L7" i="1"/>
  <c r="L15" i="1"/>
  <c r="L38" i="1"/>
  <c r="L32" i="1"/>
  <c r="L47" i="1"/>
  <c r="L6" i="1"/>
  <c r="L50" i="1"/>
  <c r="L24" i="1"/>
  <c r="L26" i="1"/>
  <c r="L52" i="1"/>
  <c r="L30" i="1"/>
  <c r="N47" i="1" l="1"/>
  <c r="U47" i="1"/>
  <c r="N39" i="1"/>
  <c r="U39" i="1"/>
  <c r="N51" i="1"/>
  <c r="U51" i="1"/>
  <c r="N25" i="1"/>
  <c r="U25" i="1"/>
  <c r="N18" i="1"/>
  <c r="U18" i="1"/>
  <c r="N53" i="1"/>
  <c r="U53" i="1"/>
  <c r="N23" i="1"/>
  <c r="U23" i="1"/>
  <c r="N131" i="1"/>
  <c r="U131" i="1"/>
  <c r="N32" i="1"/>
  <c r="U32" i="1"/>
  <c r="N55" i="1"/>
  <c r="U55" i="1"/>
  <c r="N35" i="1"/>
  <c r="U35" i="1"/>
  <c r="N9" i="1"/>
  <c r="U9" i="1"/>
  <c r="U46" i="1"/>
  <c r="N46" i="1"/>
  <c r="N54" i="1"/>
  <c r="U54" i="1"/>
  <c r="U125" i="1"/>
  <c r="N125" i="1"/>
  <c r="N122" i="1"/>
  <c r="U122" i="1"/>
  <c r="N30" i="1"/>
  <c r="U30" i="1"/>
  <c r="N38" i="1"/>
  <c r="U38" i="1"/>
  <c r="N58" i="1"/>
  <c r="U58" i="1"/>
  <c r="N22" i="1"/>
  <c r="U22" i="1"/>
  <c r="N14" i="1"/>
  <c r="U14" i="1"/>
  <c r="N48" i="1"/>
  <c r="U48" i="1"/>
  <c r="N61" i="1"/>
  <c r="U61" i="1"/>
  <c r="N119" i="1"/>
  <c r="U119" i="1"/>
  <c r="N128" i="1"/>
  <c r="U128" i="1"/>
  <c r="U52" i="1"/>
  <c r="N52" i="1"/>
  <c r="N15" i="1"/>
  <c r="U15" i="1"/>
  <c r="N36" i="1"/>
  <c r="U36" i="1"/>
  <c r="N40" i="1"/>
  <c r="U40" i="1"/>
  <c r="U11" i="1"/>
  <c r="N11" i="1"/>
  <c r="U8" i="1"/>
  <c r="N8" i="1"/>
  <c r="N27" i="1"/>
  <c r="U27" i="1"/>
  <c r="N118" i="1"/>
  <c r="U118" i="1"/>
  <c r="N127" i="1"/>
  <c r="U127" i="1"/>
  <c r="N26" i="1"/>
  <c r="U26" i="1"/>
  <c r="U7" i="1"/>
  <c r="N7" i="1"/>
  <c r="N44" i="1"/>
  <c r="U44" i="1"/>
  <c r="N10" i="1"/>
  <c r="U10" i="1"/>
  <c r="N31" i="1"/>
  <c r="U31" i="1"/>
  <c r="N34" i="1"/>
  <c r="U34" i="1"/>
  <c r="U21" i="1"/>
  <c r="N21" i="1"/>
  <c r="N124" i="1"/>
  <c r="U124" i="1"/>
  <c r="N129" i="1"/>
  <c r="U129" i="1"/>
  <c r="U24" i="1"/>
  <c r="N24" i="1"/>
  <c r="N20" i="1"/>
  <c r="U20" i="1"/>
  <c r="N12" i="1"/>
  <c r="U12" i="1"/>
  <c r="N16" i="1"/>
  <c r="U16" i="1"/>
  <c r="L110" i="1"/>
  <c r="N5" i="1"/>
  <c r="U5" i="1"/>
  <c r="N19" i="1"/>
  <c r="U19" i="1"/>
  <c r="N49" i="1"/>
  <c r="U49" i="1"/>
  <c r="U126" i="1"/>
  <c r="N126" i="1"/>
  <c r="L162" i="1"/>
  <c r="N117" i="1"/>
  <c r="U117" i="1"/>
  <c r="U50" i="1"/>
  <c r="N50" i="1"/>
  <c r="N41" i="1"/>
  <c r="U41" i="1"/>
  <c r="N43" i="1"/>
  <c r="U43" i="1"/>
  <c r="N37" i="1"/>
  <c r="U37" i="1"/>
  <c r="N28" i="1"/>
  <c r="U28" i="1"/>
  <c r="U29" i="1"/>
  <c r="N29" i="1"/>
  <c r="U45" i="1"/>
  <c r="N45" i="1"/>
  <c r="U123" i="1"/>
  <c r="N123" i="1"/>
  <c r="U130" i="1"/>
  <c r="N130" i="1"/>
  <c r="N6" i="1"/>
  <c r="U6" i="1"/>
  <c r="N13" i="1"/>
  <c r="U13" i="1"/>
  <c r="U33" i="1"/>
  <c r="N33" i="1"/>
  <c r="N60" i="1"/>
  <c r="U60" i="1"/>
  <c r="N42" i="1"/>
  <c r="U42" i="1"/>
  <c r="N17" i="1"/>
  <c r="U17" i="1"/>
  <c r="N59" i="1"/>
  <c r="U59" i="1"/>
  <c r="N120" i="1"/>
  <c r="U120" i="1"/>
  <c r="N121" i="1"/>
  <c r="U121" i="1"/>
  <c r="L170" i="1" l="1"/>
  <c r="L174" i="1" s="1"/>
  <c r="R45" i="1"/>
  <c r="P45" i="1"/>
  <c r="Q45" i="1" s="1"/>
  <c r="T45" i="1"/>
  <c r="S45" i="1"/>
  <c r="S5" i="1"/>
  <c r="R5" i="1"/>
  <c r="N110" i="1"/>
  <c r="P5" i="1"/>
  <c r="Q5" i="1" s="1"/>
  <c r="T5" i="1"/>
  <c r="S24" i="1"/>
  <c r="P24" i="1"/>
  <c r="Q24" i="1" s="1"/>
  <c r="R24" i="1"/>
  <c r="T24" i="1"/>
  <c r="R7" i="1"/>
  <c r="P7" i="1"/>
  <c r="Q7" i="1" s="1"/>
  <c r="S7" i="1"/>
  <c r="T7" i="1"/>
  <c r="R17" i="1"/>
  <c r="S17" i="1"/>
  <c r="P17" i="1"/>
  <c r="Q17" i="1" s="1"/>
  <c r="T17" i="1"/>
  <c r="S13" i="1"/>
  <c r="T13" i="1"/>
  <c r="R13" i="1"/>
  <c r="P13" i="1"/>
  <c r="Q13" i="1" s="1"/>
  <c r="R43" i="1"/>
  <c r="P43" i="1"/>
  <c r="Q43" i="1" s="1"/>
  <c r="T43" i="1"/>
  <c r="S43" i="1"/>
  <c r="P126" i="1"/>
  <c r="Q126" i="1" s="1"/>
  <c r="T126" i="1"/>
  <c r="S126" i="1"/>
  <c r="R126" i="1"/>
  <c r="P34" i="1"/>
  <c r="Q34" i="1" s="1"/>
  <c r="R34" i="1"/>
  <c r="T34" i="1"/>
  <c r="S34" i="1"/>
  <c r="S27" i="1"/>
  <c r="R27" i="1"/>
  <c r="P27" i="1"/>
  <c r="T27" i="1"/>
  <c r="Q27" i="1"/>
  <c r="S36" i="1"/>
  <c r="P36" i="1"/>
  <c r="Q36" i="1" s="1"/>
  <c r="T36" i="1"/>
  <c r="R36" i="1"/>
  <c r="R119" i="1"/>
  <c r="P119" i="1"/>
  <c r="Q119" i="1" s="1"/>
  <c r="S119" i="1"/>
  <c r="T119" i="1"/>
  <c r="P22" i="1"/>
  <c r="Q22" i="1" s="1"/>
  <c r="S22" i="1"/>
  <c r="T22" i="1"/>
  <c r="R22" i="1"/>
  <c r="T122" i="1"/>
  <c r="S122" i="1"/>
  <c r="R122" i="1"/>
  <c r="P122" i="1"/>
  <c r="Q122" i="1" s="1"/>
  <c r="R9" i="1"/>
  <c r="T9" i="1"/>
  <c r="P9" i="1"/>
  <c r="Q9" i="1" s="1"/>
  <c r="S9" i="1"/>
  <c r="T131" i="1"/>
  <c r="S131" i="1"/>
  <c r="R131" i="1"/>
  <c r="P131" i="1"/>
  <c r="Q131" i="1" s="1"/>
  <c r="P25" i="1"/>
  <c r="T25" i="1"/>
  <c r="Q25" i="1"/>
  <c r="S25" i="1"/>
  <c r="R25" i="1"/>
  <c r="T29" i="1"/>
  <c r="S29" i="1"/>
  <c r="R29" i="1"/>
  <c r="P29" i="1"/>
  <c r="Q29" i="1" s="1"/>
  <c r="P8" i="1"/>
  <c r="Q8" i="1" s="1"/>
  <c r="T8" i="1"/>
  <c r="S8" i="1"/>
  <c r="R8" i="1"/>
  <c r="S125" i="1"/>
  <c r="R125" i="1"/>
  <c r="P125" i="1"/>
  <c r="Q125" i="1" s="1"/>
  <c r="T125" i="1"/>
  <c r="S121" i="1"/>
  <c r="R121" i="1"/>
  <c r="P121" i="1"/>
  <c r="Q121" i="1" s="1"/>
  <c r="T121" i="1"/>
  <c r="T42" i="1"/>
  <c r="P42" i="1"/>
  <c r="Q42" i="1"/>
  <c r="R42" i="1"/>
  <c r="S42" i="1"/>
  <c r="R6" i="1"/>
  <c r="P6" i="1"/>
  <c r="Q6" i="1" s="1"/>
  <c r="T6" i="1"/>
  <c r="S6" i="1"/>
  <c r="R41" i="1"/>
  <c r="T41" i="1"/>
  <c r="S41" i="1"/>
  <c r="P41" i="1"/>
  <c r="Q41" i="1" s="1"/>
  <c r="P16" i="1"/>
  <c r="Q16" i="1" s="1"/>
  <c r="S16" i="1"/>
  <c r="T16" i="1"/>
  <c r="R16" i="1"/>
  <c r="P129" i="1"/>
  <c r="Q129" i="1" s="1"/>
  <c r="S129" i="1"/>
  <c r="T129" i="1"/>
  <c r="R129" i="1"/>
  <c r="R31" i="1"/>
  <c r="T31" i="1"/>
  <c r="S31" i="1"/>
  <c r="P31" i="1"/>
  <c r="Q31" i="1" s="1"/>
  <c r="P26" i="1"/>
  <c r="Q26" i="1" s="1"/>
  <c r="R26" i="1"/>
  <c r="S26" i="1"/>
  <c r="T26" i="1"/>
  <c r="T15" i="1"/>
  <c r="S15" i="1"/>
  <c r="R15" i="1"/>
  <c r="P15" i="1"/>
  <c r="Q15" i="1" s="1"/>
  <c r="P61" i="1"/>
  <c r="Q61" i="1" s="1"/>
  <c r="S61" i="1"/>
  <c r="T61" i="1"/>
  <c r="R61" i="1"/>
  <c r="S58" i="1"/>
  <c r="R58" i="1"/>
  <c r="T58" i="1"/>
  <c r="P58" i="1"/>
  <c r="Q58" i="1" s="1"/>
  <c r="P35" i="1"/>
  <c r="Q35" i="1" s="1"/>
  <c r="T35" i="1"/>
  <c r="R35" i="1"/>
  <c r="S35" i="1"/>
  <c r="P23" i="1"/>
  <c r="Q23" i="1" s="1"/>
  <c r="S23" i="1"/>
  <c r="R23" i="1"/>
  <c r="T23" i="1"/>
  <c r="R51" i="1"/>
  <c r="T51" i="1"/>
  <c r="P51" i="1"/>
  <c r="Q51" i="1" s="1"/>
  <c r="S51" i="1"/>
  <c r="P130" i="1"/>
  <c r="Q130" i="1" s="1"/>
  <c r="T130" i="1"/>
  <c r="S130" i="1"/>
  <c r="R130" i="1"/>
  <c r="T50" i="1"/>
  <c r="P50" i="1"/>
  <c r="Q50" i="1" s="1"/>
  <c r="S50" i="1"/>
  <c r="R50" i="1"/>
  <c r="P49" i="1"/>
  <c r="Q49" i="1" s="1"/>
  <c r="R49" i="1"/>
  <c r="T49" i="1"/>
  <c r="S49" i="1"/>
  <c r="S11" i="1"/>
  <c r="T11" i="1"/>
  <c r="R11" i="1"/>
  <c r="P11" i="1"/>
  <c r="Q11" i="1" s="1"/>
  <c r="S52" i="1"/>
  <c r="R52" i="1"/>
  <c r="P52" i="1"/>
  <c r="Q52" i="1" s="1"/>
  <c r="T52" i="1"/>
  <c r="T120" i="1"/>
  <c r="S120" i="1"/>
  <c r="R120" i="1"/>
  <c r="P120" i="1"/>
  <c r="Q120" i="1" s="1"/>
  <c r="P60" i="1"/>
  <c r="Q60" i="1" s="1"/>
  <c r="S60" i="1"/>
  <c r="R60" i="1"/>
  <c r="T60" i="1"/>
  <c r="R28" i="1"/>
  <c r="S28" i="1"/>
  <c r="T28" i="1"/>
  <c r="P28" i="1"/>
  <c r="Q28" i="1" s="1"/>
  <c r="S12" i="1"/>
  <c r="P12" i="1"/>
  <c r="Q12" i="1" s="1"/>
  <c r="T12" i="1"/>
  <c r="R12" i="1"/>
  <c r="P124" i="1"/>
  <c r="Q124" i="1" s="1"/>
  <c r="R124" i="1"/>
  <c r="S124" i="1"/>
  <c r="T124" i="1"/>
  <c r="T10" i="1"/>
  <c r="P10" i="1"/>
  <c r="Q10" i="1" s="1"/>
  <c r="S10" i="1"/>
  <c r="R10" i="1"/>
  <c r="T127" i="1"/>
  <c r="R127" i="1"/>
  <c r="P127" i="1"/>
  <c r="Q127" i="1" s="1"/>
  <c r="S127" i="1"/>
  <c r="P48" i="1"/>
  <c r="Q48" i="1" s="1"/>
  <c r="R48" i="1"/>
  <c r="T48" i="1"/>
  <c r="S48" i="1"/>
  <c r="P38" i="1"/>
  <c r="Q38" i="1" s="1"/>
  <c r="T38" i="1"/>
  <c r="S38" i="1"/>
  <c r="R38" i="1"/>
  <c r="T54" i="1"/>
  <c r="P54" i="1"/>
  <c r="Q54" i="1" s="1"/>
  <c r="S54" i="1"/>
  <c r="R54" i="1"/>
  <c r="T55" i="1"/>
  <c r="P55" i="1"/>
  <c r="Q55" i="1" s="1"/>
  <c r="S55" i="1"/>
  <c r="R55" i="1"/>
  <c r="S53" i="1"/>
  <c r="T53" i="1"/>
  <c r="R53" i="1"/>
  <c r="P53" i="1"/>
  <c r="Q53" i="1" s="1"/>
  <c r="R39" i="1"/>
  <c r="T39" i="1"/>
  <c r="P39" i="1"/>
  <c r="Q39" i="1" s="1"/>
  <c r="S39" i="1"/>
  <c r="T33" i="1"/>
  <c r="S33" i="1"/>
  <c r="P33" i="1"/>
  <c r="Q33" i="1" s="1"/>
  <c r="R33" i="1"/>
  <c r="T123" i="1"/>
  <c r="S123" i="1"/>
  <c r="P123" i="1"/>
  <c r="Q123" i="1" s="1"/>
  <c r="R123" i="1"/>
  <c r="U162" i="1"/>
  <c r="R19" i="1"/>
  <c r="T19" i="1"/>
  <c r="P19" i="1"/>
  <c r="Q19" i="1" s="1"/>
  <c r="S19" i="1"/>
  <c r="S21" i="1"/>
  <c r="R21" i="1"/>
  <c r="T21" i="1"/>
  <c r="P21" i="1"/>
  <c r="Q21" i="1" s="1"/>
  <c r="T46" i="1"/>
  <c r="R46" i="1"/>
  <c r="S46" i="1"/>
  <c r="P46" i="1"/>
  <c r="Q46" i="1" s="1"/>
  <c r="T59" i="1"/>
  <c r="P59" i="1"/>
  <c r="Q59" i="1" s="1"/>
  <c r="S59" i="1"/>
  <c r="R59" i="1"/>
  <c r="R37" i="1"/>
  <c r="P37" i="1"/>
  <c r="Q37" i="1" s="1"/>
  <c r="T37" i="1"/>
  <c r="S37" i="1"/>
  <c r="P117" i="1"/>
  <c r="N162" i="1"/>
  <c r="T117" i="1"/>
  <c r="S117" i="1"/>
  <c r="R117" i="1"/>
  <c r="U110" i="1"/>
  <c r="P20" i="1"/>
  <c r="Q20" i="1" s="1"/>
  <c r="S20" i="1"/>
  <c r="T20" i="1"/>
  <c r="R20" i="1"/>
  <c r="P44" i="1"/>
  <c r="Q44" i="1" s="1"/>
  <c r="S44" i="1"/>
  <c r="T44" i="1"/>
  <c r="R44" i="1"/>
  <c r="T118" i="1"/>
  <c r="P118" i="1"/>
  <c r="Q118" i="1" s="1"/>
  <c r="S118" i="1"/>
  <c r="R118" i="1"/>
  <c r="P40" i="1"/>
  <c r="Q40" i="1" s="1"/>
  <c r="S40" i="1"/>
  <c r="R40" i="1"/>
  <c r="T40" i="1"/>
  <c r="T128" i="1"/>
  <c r="R128" i="1"/>
  <c r="P128" i="1"/>
  <c r="Q128" i="1" s="1"/>
  <c r="S128" i="1"/>
  <c r="R14" i="1"/>
  <c r="S14" i="1"/>
  <c r="T14" i="1"/>
  <c r="P14" i="1"/>
  <c r="Q14" i="1" s="1"/>
  <c r="P30" i="1"/>
  <c r="Q30" i="1" s="1"/>
  <c r="T30" i="1"/>
  <c r="R30" i="1"/>
  <c r="S30" i="1"/>
  <c r="S32" i="1"/>
  <c r="T32" i="1"/>
  <c r="R32" i="1"/>
  <c r="P32" i="1"/>
  <c r="Q32" i="1" s="1"/>
  <c r="P18" i="1"/>
  <c r="Q18" i="1" s="1"/>
  <c r="S18" i="1"/>
  <c r="R18" i="1"/>
  <c r="T18" i="1"/>
  <c r="T47" i="1"/>
  <c r="R47" i="1"/>
  <c r="P47" i="1"/>
  <c r="Q47" i="1" s="1"/>
  <c r="S47" i="1"/>
  <c r="R162" i="1" l="1"/>
  <c r="N170" i="1"/>
  <c r="S162" i="1"/>
  <c r="R110" i="1"/>
  <c r="T162" i="1"/>
  <c r="S110" i="1"/>
  <c r="S170" i="1" s="1"/>
  <c r="P162" i="1"/>
  <c r="T110" i="1"/>
  <c r="T170" i="1" s="1"/>
  <c r="U170" i="1"/>
  <c r="Q110" i="1"/>
  <c r="Q117" i="1"/>
  <c r="Q162" i="1" s="1"/>
  <c r="P110" i="1"/>
  <c r="R170" i="1" l="1"/>
  <c r="Q170" i="1"/>
  <c r="P1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Aaron Morris</author>
    <author>Kambra Reddick</author>
  </authors>
  <commentList>
    <comment ref="D2" authorId="0" shapeId="0" xr:uid="{59314098-B013-4E22-ADE5-A2767C1E7849}">
      <text>
        <r>
          <rPr>
            <b/>
            <sz val="8"/>
            <color indexed="81"/>
            <rFont val="Tahoma"/>
            <family val="2"/>
          </rPr>
          <t>Aaron Morris:</t>
        </r>
        <r>
          <rPr>
            <sz val="8"/>
            <color indexed="81"/>
            <rFont val="Tahoma"/>
            <family val="2"/>
          </rPr>
          <t xml:space="preserve">
1 = Private
2 = NSGO
3 = Public
</t>
        </r>
      </text>
    </comment>
    <comment ref="E2" authorId="1" shapeId="0" xr:uid="{DF48BEEF-10A2-4D25-8485-8FCE2F70FC28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1 = Taxed
0 = Not taxed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Witcosky</author>
    <author>Kambra Reddick</author>
  </authors>
  <commentList>
    <comment ref="B78" authorId="0" shapeId="0" xr:uid="{E0312E16-D146-40A7-A467-4F1917E65C57}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100699500S</t>
        </r>
      </text>
    </comment>
    <comment ref="C78" authorId="1" shapeId="0" xr:uid="{2C0B82F0-A935-4D73-8628-7AE90B0B2ADB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100699500A</t>
        </r>
      </text>
    </comment>
    <comment ref="B79" authorId="0" shapeId="0" xr:uid="{261425A2-3705-47DA-BAA6-D49C4A715032}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100697950F</t>
        </r>
      </text>
    </comment>
    <comment ref="C79" authorId="1" shapeId="0" xr:uid="{6FA18D70-94AA-4382-BA32-4205C21F41D5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100697950B
</t>
        </r>
      </text>
    </comment>
    <comment ref="B80" authorId="1" shapeId="0" xr:uid="{CB2A6F33-4A35-4DFA-A5FB-E6E5983F53C2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Type change 100699540I</t>
        </r>
      </text>
    </comment>
    <comment ref="C80" authorId="1" shapeId="0" xr:uid="{72052EEA-A501-44DE-BF2E-FDEFFE52626C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100699540A</t>
        </r>
      </text>
    </comment>
    <comment ref="B81" authorId="0" shapeId="0" xr:uid="{6B02D794-5AEA-453B-9D73-7B482552366F}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100806400W</t>
        </r>
      </text>
    </comment>
    <comment ref="C81" authorId="1" shapeId="0" xr:uid="{F484BCF0-1F60-4541-AF77-2F38EDD32059}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</commentList>
</comments>
</file>

<file path=xl/sharedStrings.xml><?xml version="1.0" encoding="utf-8"?>
<sst xmlns="http://schemas.openxmlformats.org/spreadsheetml/2006/main" count="582" uniqueCount="351">
  <si>
    <t>Inpatient Pool</t>
  </si>
  <si>
    <t>Outpatient Pool</t>
  </si>
  <si>
    <t>Medicaid Prov ID</t>
  </si>
  <si>
    <t>Hosp Name</t>
  </si>
  <si>
    <t>Use DRG UPL Not Cost</t>
  </si>
  <si>
    <t>Hospital Class</t>
  </si>
  <si>
    <t>Taxed</t>
  </si>
  <si>
    <t>Total Payments</t>
  </si>
  <si>
    <t>SFY22 Medicaid IP Payments</t>
  </si>
  <si>
    <t>SFY22 Medicaid IP Payments Total</t>
  </si>
  <si>
    <t>Inpatient Pro Rata Share</t>
  </si>
  <si>
    <t>Inpatient UPL Gap (over)/under cost</t>
  </si>
  <si>
    <t>Total TXIX Inpatient Hospital Access Payment</t>
  </si>
  <si>
    <t>Total TXIX CAH Payments (Inpatient)</t>
  </si>
  <si>
    <t>Q1 Actual TXIX Inpatient Hospital Access Payment</t>
  </si>
  <si>
    <t>Q1 Adjusted TXIX Inpatient Hospital Access Payment</t>
  </si>
  <si>
    <t>Q2 TXIX Inpatient Hospital Access Payment</t>
  </si>
  <si>
    <t>Q3 TXIX Inpatient Hospital Access Payment</t>
  </si>
  <si>
    <t>Q4 TXIX Inpatient Hospital Access Payment</t>
  </si>
  <si>
    <t>Q4 1.4% TXIX Inpatient Hospital Access Payment</t>
  </si>
  <si>
    <t>Inpatient UPL Gap Remaining (Over) / Under cost</t>
  </si>
  <si>
    <t>Medicaid OP Payments Total</t>
  </si>
  <si>
    <t>Outpatient Pro Rata Share</t>
  </si>
  <si>
    <t>Outpatient UPL Gap (over)/under cost</t>
  </si>
  <si>
    <t>TXIX Outpatient Hospital Access Payments</t>
  </si>
  <si>
    <t>TXIX CAH Payments (Outpatient)</t>
  </si>
  <si>
    <t>Total TXIX Outpatient Hospital Access Payment</t>
  </si>
  <si>
    <t>Q1 Actual TXIX Outpatient Hospital Access Payment</t>
  </si>
  <si>
    <t>Q1 Adjusted TXIX Outpatient Hospital Access Payment</t>
  </si>
  <si>
    <t>Q2 TXIX Outpatient Hospital Access Payment</t>
  </si>
  <si>
    <t>Q3 TXIX Outpatient Hospital Access Payment</t>
  </si>
  <si>
    <t>Q4 TXIX Outpatient Hospital Access Payment</t>
  </si>
  <si>
    <t>Q4 1.4% TXIX Outpatient Hospital Access Payment</t>
  </si>
  <si>
    <t>Outpatient UPL Gap Remaining (Over) / Under cost</t>
  </si>
  <si>
    <t>Private Taxed</t>
  </si>
  <si>
    <t>200439230A</t>
  </si>
  <si>
    <t>AHS SOUTHCREST HOSPITAL LLC (AHS HILLCREST SOUTH)</t>
  </si>
  <si>
    <t>100696610B</t>
  </si>
  <si>
    <t>ALLIANCE HEALTH DURANT (MED. CTR. OF SOUTHEASTERN OKLAHOMA)</t>
  </si>
  <si>
    <t>200102450A</t>
  </si>
  <si>
    <t>BAILEY MEDICAL CENTER LLC</t>
  </si>
  <si>
    <t>200573000A</t>
  </si>
  <si>
    <t>BRISTOW ENDEAVOR HEALTHCARE, LLC</t>
  </si>
  <si>
    <t>200085660H</t>
  </si>
  <si>
    <t>CEDAR RIDGE PSYCHIATRIC HOSPITAL</t>
  </si>
  <si>
    <t>100700010G</t>
  </si>
  <si>
    <t>CLINTON HMA LLC</t>
  </si>
  <si>
    <t>100700120A</t>
  </si>
  <si>
    <t>DUNCAN REGIONAL HOSPITAL</t>
  </si>
  <si>
    <t>100699410A</t>
  </si>
  <si>
    <t>GREAT PLAINS REGIONAL MEDICAL CENTER</t>
  </si>
  <si>
    <t>200045700C</t>
  </si>
  <si>
    <t>HENRYETTA MEDICAL CENTER</t>
  </si>
  <si>
    <t>200435950A</t>
  </si>
  <si>
    <t>HILLCREST HOSPITAL CLAREMORE (AHS CLAREMORE REGIONAL HOSPITAL)</t>
  </si>
  <si>
    <t>200044190A</t>
  </si>
  <si>
    <t>HILLCREST HOSPITAL CUSHING (CUSHING REGIONAL HOSPITAL)</t>
  </si>
  <si>
    <t>200044210A</t>
  </si>
  <si>
    <t>HILLCREST MEDICAL CENTER</t>
  </si>
  <si>
    <t>100806400C</t>
  </si>
  <si>
    <t>INTEGRIS BAPTIST MEDICAL CENTER</t>
  </si>
  <si>
    <t>100699500A</t>
  </si>
  <si>
    <t>INTEGRIS BASS MEM BAP</t>
  </si>
  <si>
    <t>100700610A</t>
  </si>
  <si>
    <t>INTEGRIS CANADIAN VALLEY HOSPITAL</t>
  </si>
  <si>
    <t>200834400A</t>
  </si>
  <si>
    <t>INTEGRIS COMMUNITY HOSPITAL COUNCIL CROSSING</t>
  </si>
  <si>
    <t>100699700A</t>
  </si>
  <si>
    <t>INTEGRIS GROVE HOSPITAL</t>
  </si>
  <si>
    <t>200405550A</t>
  </si>
  <si>
    <t>INTEGRIS HEALTH EDMOND, INC.</t>
  </si>
  <si>
    <t>100699440A</t>
  </si>
  <si>
    <t>INTEGRIS MIAMI HOSPITAL (INTEGRIS BAPT. REGIONAL HEALTH CTR)</t>
  </si>
  <si>
    <t>100700200A</t>
  </si>
  <si>
    <t>INTEGRIS SOUTHWEST MEDICAL</t>
  </si>
  <si>
    <t>100699490A</t>
  </si>
  <si>
    <t>JANE PHILLIPS EP HSP</t>
  </si>
  <si>
    <t>100699420A</t>
  </si>
  <si>
    <t>KAY COUNTY OKLAHOMA HOSPITAL (PONCA CITY MEDICAL CENTER)</t>
  </si>
  <si>
    <t>100700380P</t>
  </si>
  <si>
    <t>LAUREATE PSY CLINIC &amp; HOSP</t>
  </si>
  <si>
    <t>200735850A</t>
  </si>
  <si>
    <t>HILLCREST HOSPITAL PRYOR (MAYES COUNTY HMA LLC) (INTEGRIS MAYES COUNTY MEDICAL CENTER)</t>
  </si>
  <si>
    <t>100700030A</t>
  </si>
  <si>
    <t>MEMORIAL HOSPITAL (ADAIR COUNTY HEALTH CENTER)</t>
  </si>
  <si>
    <t>100699390A</t>
  </si>
  <si>
    <t>MERCY HEALTH CENTER</t>
  </si>
  <si>
    <t>200509290A</t>
  </si>
  <si>
    <t>MERCY HOSPITAL ADA, INC.</t>
  </si>
  <si>
    <t>100262320C</t>
  </si>
  <si>
    <t>MERCY HOSPITAL ARDMORE (MERCY MEMORIAL HEALTH CENTER)</t>
  </si>
  <si>
    <t>200423910P</t>
  </si>
  <si>
    <t xml:space="preserve">MIDWEST REGIONAL MEDICAL </t>
  </si>
  <si>
    <t>200718040B</t>
  </si>
  <si>
    <t>OAKWOOD SPRINGS</t>
  </si>
  <si>
    <t>200242900A</t>
  </si>
  <si>
    <t>OKLAHOMA STATE UNIVERSITY MEDICAL TRUST</t>
  </si>
  <si>
    <t>200994090B</t>
  </si>
  <si>
    <t>PAULS VALLEY HOSPITAL</t>
  </si>
  <si>
    <t>200707260A</t>
  </si>
  <si>
    <t>PAM REHABILITATION HOSPITAL OF TULSA</t>
  </si>
  <si>
    <t>100738360L</t>
  </si>
  <si>
    <t>PARKSIDE PSYCHIATRIC HOSPITAL &amp; CLINIC</t>
  </si>
  <si>
    <t>100701680L</t>
  </si>
  <si>
    <t>ROLLING HILLS HOSPITAL, LLC</t>
  </si>
  <si>
    <t>100699570A</t>
  </si>
  <si>
    <t>SAINT FRANCIS HOSPITAL</t>
  </si>
  <si>
    <t>200031310A</t>
  </si>
  <si>
    <t>SAINT FRANCIS HOSPITAL SOUTH</t>
  </si>
  <si>
    <t>200702430B</t>
  </si>
  <si>
    <t>SAINT FRANCIS HOSPITAL VINITA (CRAIG GENERAL HOSPITAL)</t>
  </si>
  <si>
    <t>200700900A</t>
  </si>
  <si>
    <t>SAINT FRANCIS HOSPITAL MUSKOGEE INC (MUSKOGEE REGIONAL MEDICAL CENTER)</t>
  </si>
  <si>
    <t>100697950B</t>
  </si>
  <si>
    <t>SOUTHWESTERN MEDICAL CENTER</t>
  </si>
  <si>
    <t>100699540A</t>
  </si>
  <si>
    <t>SSM HEALTH ST. ANTHONY HOSPITAL-OKC</t>
  </si>
  <si>
    <t>200310990A</t>
  </si>
  <si>
    <t>ST JOHN BROKEN ARROW, INC</t>
  </si>
  <si>
    <t>100699400A</t>
  </si>
  <si>
    <t>ST JOHN MED CTR</t>
  </si>
  <si>
    <t>200106410A</t>
  </si>
  <si>
    <t>ST JOHN OWASSO</t>
  </si>
  <si>
    <t>200682470A</t>
  </si>
  <si>
    <t>ST. JOHN REHABILITATION HOSPITAL, AN AFFILIATE OF</t>
  </si>
  <si>
    <t>100690020A</t>
  </si>
  <si>
    <t>ST MARY'S REGIONAL CTR</t>
  </si>
  <si>
    <t>100740840B</t>
  </si>
  <si>
    <t>SSM HEALTH ST. ANTHONY HOSPITAL-SHAWNEE</t>
  </si>
  <si>
    <t>200006260A</t>
  </si>
  <si>
    <t>TULSA SPINE HOSPITAL</t>
  </si>
  <si>
    <t>200028650A</t>
  </si>
  <si>
    <t>VALIR REHABILITATION HOSPITAL OF OKC</t>
  </si>
  <si>
    <t>200673510G</t>
  </si>
  <si>
    <t>WILLOW CREST HOSPITAL</t>
  </si>
  <si>
    <t>200019120A</t>
  </si>
  <si>
    <t>WOODWARD HEALTH SYSTEM LLC</t>
  </si>
  <si>
    <t>Private Taxed (Included above)</t>
  </si>
  <si>
    <t>200285100B</t>
  </si>
  <si>
    <t>MEADOWLAKE CHILD/ADOLESCENT ACUTE LEVEL 2 (INTEGRIS BASS BEHAVIORAL)</t>
  </si>
  <si>
    <t>100697950M</t>
  </si>
  <si>
    <t>SOUTHWESTERN MEDICAL CENTER LLC</t>
  </si>
  <si>
    <t>100699540K</t>
  </si>
  <si>
    <t>SSM HEALTH BEHAVIORAL HEALTH-OKC-RTC ACCENTS (ST ANTHONY HOSPITAL)</t>
  </si>
  <si>
    <t>100689250A</t>
  </si>
  <si>
    <t>SPENCER ACUTE LEVEL 2 (WILLOW VIEW HOSP RTC)</t>
  </si>
  <si>
    <t xml:space="preserve">Private CAH Not Taxed </t>
  </si>
  <si>
    <t>100700440A</t>
  </si>
  <si>
    <t>ALLIANCEHEALTH MADILL (MARSHALL COUNTY HMA LLC)</t>
  </si>
  <si>
    <t>100700120Q</t>
  </si>
  <si>
    <t>DUNCAN REGIONAL HOSPITAL INC (JEFFERSON COUNTY HOSPITAL)</t>
  </si>
  <si>
    <t>200918290A</t>
  </si>
  <si>
    <t>FAIRFAX MEMORIAL HOSPITAL (CAH Acquisition #12)</t>
  </si>
  <si>
    <t>200925590A</t>
  </si>
  <si>
    <t>HASKELL COUNTY HOSPITAL (CAH Acquisition #16)</t>
  </si>
  <si>
    <t>100700460A</t>
  </si>
  <si>
    <t>JANE PHILLIPS NOWATA (NOWATA HEALTH CENTER)</t>
  </si>
  <si>
    <t>100774650D</t>
  </si>
  <si>
    <t>MARY HURLEY HOSPITAL (COAL COUNTY GENERAL HOSPITAL)</t>
  </si>
  <si>
    <t>100700920A</t>
  </si>
  <si>
    <t>MCCURTAIN MEMORIAL HOSPITAL</t>
  </si>
  <si>
    <t>200226190A</t>
  </si>
  <si>
    <t>MERCY HOSPITAL HEALDTON INC</t>
  </si>
  <si>
    <t>200521810B</t>
  </si>
  <si>
    <t>MERCY HOSPITAL KINGFISHER, INC</t>
  </si>
  <si>
    <t>200425410C</t>
  </si>
  <si>
    <t>MERCY HOSPITAL LOGAN COUNTY (LOGAN MEDICAL CENTER)</t>
  </si>
  <si>
    <t>200318440B</t>
  </si>
  <si>
    <t>MERCY HOSPITAL TISHOMINGO (JOHNSTON MEMORIAL HOSPITAL)</t>
  </si>
  <si>
    <t>200490030A</t>
  </si>
  <si>
    <t>MERCY HOSPITAL WATONGA INC</t>
  </si>
  <si>
    <t>100699360I</t>
  </si>
  <si>
    <t>NEWMAN MEMORIAL HSP</t>
  </si>
  <si>
    <t>200231400B</t>
  </si>
  <si>
    <t xml:space="preserve">PRAGUE COMMUNITY HOSPITAL (CAH ACQUISITION COMPANY #7 LLC) </t>
  </si>
  <si>
    <t>200740630B</t>
  </si>
  <si>
    <t>MANGUM REGIONAL MEDICAL CENTER (QUARTZ MOUNTAIN MEDICAL CENTER)</t>
  </si>
  <si>
    <t>100699550A</t>
  </si>
  <si>
    <t>ST JOHN SAPULPA INC</t>
  </si>
  <si>
    <t>201055780B</t>
  </si>
  <si>
    <t>STROUD REGIONAL MEDICAL CENTER</t>
  </si>
  <si>
    <t>201053560B</t>
  </si>
  <si>
    <t>THE PHYSICIANS HOSPITAL IN ANADARKO</t>
  </si>
  <si>
    <t>Private Excluded</t>
  </si>
  <si>
    <t>200080160A</t>
  </si>
  <si>
    <t>CHG CORNERSTONE HOSPITAL OF OKLAHOMA - SHAWNEE (SOLARA HOSPITAL SHAWNEE LLC)</t>
  </si>
  <si>
    <t>200697510F</t>
  </si>
  <si>
    <t>100746230B</t>
  </si>
  <si>
    <t>COMMUNITY HOSPITAL</t>
  </si>
  <si>
    <t>100746230C</t>
  </si>
  <si>
    <t>200119790A</t>
  </si>
  <si>
    <t>CORNERSTONE HOSPITAL OF OKLAHOMA - MUSKOGEE</t>
  </si>
  <si>
    <t>200786710A</t>
  </si>
  <si>
    <t>INSPIRE SPECIALTY HOSPITAL</t>
  </si>
  <si>
    <t>100745350B</t>
  </si>
  <si>
    <t>LAKESIDE WOMENS CENTER OF</t>
  </si>
  <si>
    <t>200347120A</t>
  </si>
  <si>
    <t>LTAC HOSPITAL OF EDMOND, LLC</t>
  </si>
  <si>
    <t>200069370A</t>
  </si>
  <si>
    <t>MCBRIDE CLINIC ORTHOPEDIC HOSPITAL</t>
  </si>
  <si>
    <t>200069370N</t>
  </si>
  <si>
    <t>200479750A</t>
  </si>
  <si>
    <t>MERCY REHABILITATION HOSPITAL, LLC</t>
  </si>
  <si>
    <t>200035670C</t>
  </si>
  <si>
    <t>NORTHWEST SURGICAL HOSPITAL</t>
  </si>
  <si>
    <t>200066700A</t>
  </si>
  <si>
    <t>OKLAHOMA CENTER FOR ORTHOPAEDIC &amp; MULTI SPECIALTY</t>
  </si>
  <si>
    <t>200280620A</t>
  </si>
  <si>
    <t>OKLAHOMA HEART HOSPITAL</t>
  </si>
  <si>
    <t>200009170A</t>
  </si>
  <si>
    <t>OKLAHOMA HEART HOSPITAL LLC</t>
  </si>
  <si>
    <t>100747140B</t>
  </si>
  <si>
    <t>OKLAHOMA SPINE HOSPITAL</t>
  </si>
  <si>
    <t>200108340A</t>
  </si>
  <si>
    <t>ONECORE HEALTH</t>
  </si>
  <si>
    <t>100748450B</t>
  </si>
  <si>
    <t>ORTHOPEDIC HOSPITAL OF OKLAHOMA</t>
  </si>
  <si>
    <t>200693850A</t>
  </si>
  <si>
    <t>CURAHEALTH OKLAHOMA CITY</t>
  </si>
  <si>
    <t>200518600A</t>
  </si>
  <si>
    <t>PAM SPECIALTY HOSPITAL OF TULSA</t>
  </si>
  <si>
    <t>100689350A</t>
  </si>
  <si>
    <t>SELECT SPECIALTY HOSPITAL - OK</t>
  </si>
  <si>
    <t>200224040B</t>
  </si>
  <si>
    <t>SELECT SPECIALTY HOSPITAL - TULSA/MIDTOWN</t>
  </si>
  <si>
    <t>100691720C</t>
  </si>
  <si>
    <t>200292720A</t>
  </si>
  <si>
    <t>SUMMIT MEDICAL CENTER, LLC</t>
  </si>
  <si>
    <t>100700530A</t>
  </si>
  <si>
    <t>SURGICAL HOSPITAL OF OKLAHOMA LLC</t>
  </si>
  <si>
    <t>Inpatient Private Pool</t>
  </si>
  <si>
    <t>Outpatient Private Pool</t>
  </si>
  <si>
    <t>Recycled Private Pool</t>
  </si>
  <si>
    <t>NSGO Taxed</t>
  </si>
  <si>
    <t>200668710A</t>
  </si>
  <si>
    <t>BLACKWELL REGIONAL HOSPITAL</t>
  </si>
  <si>
    <t>100700720A</t>
  </si>
  <si>
    <t>CHOCTAW MEMORIAL HOSPITAL</t>
  </si>
  <si>
    <t>100749570S</t>
  </si>
  <si>
    <t>COMANCHE CO MEM HSP</t>
  </si>
  <si>
    <t>100700880A</t>
  </si>
  <si>
    <t>ELKVIEW GEN HSP</t>
  </si>
  <si>
    <t>100700820A</t>
  </si>
  <si>
    <t>GRADY MEMORIAL HOSPITAL</t>
  </si>
  <si>
    <t>100699350A</t>
  </si>
  <si>
    <t>JACKSON CO MEM HSP</t>
  </si>
  <si>
    <t>100710530D</t>
  </si>
  <si>
    <t>MCALESTER REGIONAL</t>
  </si>
  <si>
    <t>100700690A</t>
  </si>
  <si>
    <t>NORMAN REGIONAL HOSPITAL</t>
  </si>
  <si>
    <t>100700680A</t>
  </si>
  <si>
    <t>NORTHEASTERN HEALTH SYSTEM</t>
  </si>
  <si>
    <t>200417790W</t>
  </si>
  <si>
    <t>PERRY MEM HSP AUTH</t>
  </si>
  <si>
    <t>100699900A</t>
  </si>
  <si>
    <t>PURCELL MUNICIPAL HOSPITAL</t>
  </si>
  <si>
    <t>100700770A</t>
  </si>
  <si>
    <t>PUSHMATAHA HSP</t>
  </si>
  <si>
    <t>100700190A</t>
  </si>
  <si>
    <t>SEQUOYAH COUNTY CITY OF SALLISAW HOSPITAL AUTHORIT</t>
  </si>
  <si>
    <t>100699950A</t>
  </si>
  <si>
    <t>STILLWATER MEDICAL CENTER</t>
  </si>
  <si>
    <t>200100890B</t>
  </si>
  <si>
    <t>WAGONER COMMUNITY HOSPITAL</t>
  </si>
  <si>
    <t>NSGO CAH Not Taxed</t>
  </si>
  <si>
    <t>100700790A</t>
  </si>
  <si>
    <t>ARBUCKLE MEM HSP</t>
  </si>
  <si>
    <t>100262850D</t>
  </si>
  <si>
    <t>ATOKA MEMORIAL HOSPITAL</t>
  </si>
  <si>
    <t>100700760A</t>
  </si>
  <si>
    <t>BEAVER COUNTY MEMORIAL HOSPITAL</t>
  </si>
  <si>
    <t>100699690A</t>
  </si>
  <si>
    <t xml:space="preserve">CARNEGIE TRI-COUNTY MUNICIPAL HOSPITAL </t>
  </si>
  <si>
    <t>100700740A</t>
  </si>
  <si>
    <t>CIMARRON MEMORIAL HOSPITAL</t>
  </si>
  <si>
    <t>200234090B</t>
  </si>
  <si>
    <t>CLEVELAND AREA HOSPITAL</t>
  </si>
  <si>
    <t>100819200B</t>
  </si>
  <si>
    <t>CORDELL MEMORIAL HOSPITAL</t>
  </si>
  <si>
    <t>200910710B</t>
  </si>
  <si>
    <t>DRUMRIGHT REGIONAL HOSPITAL (CAH ACQUISITION CO #4 LLC)</t>
  </si>
  <si>
    <t>100700730A</t>
  </si>
  <si>
    <t>EASTERN OKLAHOMA MEDICAL CENTER</t>
  </si>
  <si>
    <t>100700800A</t>
  </si>
  <si>
    <t>FAIRVIEW HSP</t>
  </si>
  <si>
    <t>100700780B</t>
  </si>
  <si>
    <t>HARMON MEMORIAL HOSPITAL</t>
  </si>
  <si>
    <t>100699660A</t>
  </si>
  <si>
    <t>HARPER CO COM HSP</t>
  </si>
  <si>
    <t>200539880B</t>
  </si>
  <si>
    <t>HOLDENVILLE GENERAL HOSPITAL</t>
  </si>
  <si>
    <t>100699630A</t>
  </si>
  <si>
    <t>MEMORIAL HOSPITAL OF TEXAS COUNTY</t>
  </si>
  <si>
    <t>100699960A</t>
  </si>
  <si>
    <t>MERCY HEALTH LOVE COUNTY</t>
  </si>
  <si>
    <t>100700250A</t>
  </si>
  <si>
    <t>OKEENE MUN HSP</t>
  </si>
  <si>
    <t>100690120A</t>
  </si>
  <si>
    <t>PAWHUSKA HSP INC</t>
  </si>
  <si>
    <t>100699820A</t>
  </si>
  <si>
    <t>ROGER MILLS MEMORIAL HOSPITAL</t>
  </si>
  <si>
    <t>100700450A</t>
  </si>
  <si>
    <t>SEILING MUNICIPAL HOSPITAL</t>
  </si>
  <si>
    <t>100699830A</t>
  </si>
  <si>
    <t>SHARE MEMORIAL HOSPITAL</t>
  </si>
  <si>
    <t>100699870E</t>
  </si>
  <si>
    <t>WEATHERFORD HOSPITAL AUTHORITY</t>
  </si>
  <si>
    <t>NSGO and Public Excluded</t>
  </si>
  <si>
    <t>100818200B</t>
  </si>
  <si>
    <t>LINDSAY MUNICIPAL HOSPITAL</t>
  </si>
  <si>
    <t>200752850A</t>
  </si>
  <si>
    <t>OU MEDICINE MI</t>
  </si>
  <si>
    <t>200752850A E</t>
  </si>
  <si>
    <t>OU MEDICINE EDMOND</t>
  </si>
  <si>
    <t>Inpatient NSGO Pool</t>
  </si>
  <si>
    <t>Outpatient NSGO Pool</t>
  </si>
  <si>
    <t>Recycled NSGO Pool</t>
  </si>
  <si>
    <t>Totals</t>
  </si>
  <si>
    <t>Total New Inpatient Payments</t>
  </si>
  <si>
    <t>Total New Outpatient Payments</t>
  </si>
  <si>
    <t>Spec</t>
  </si>
  <si>
    <t xml:space="preserve">Inpatient CY2023 SHOPP Allocation     (Jan-Mar 2023) </t>
  </si>
  <si>
    <t xml:space="preserve"> Outpatient CY2023 SHOPP Allocation          (Jan-Mar 2023) </t>
  </si>
  <si>
    <t xml:space="preserve">Total CY2023 SHOPP Allocation (Jan-Mar 2023) </t>
  </si>
  <si>
    <t>Inpatient CY2023 SHOPP Allocation (Apr-June 2023)</t>
  </si>
  <si>
    <t xml:space="preserve"> Outpatient CY2023 SHOPP Allocation          (Apr-June 2023)</t>
  </si>
  <si>
    <t>Total CY2023 SHOPP Allocation (Apr-June 2023)</t>
  </si>
  <si>
    <t>TXIX Inpatient CY2023 SHOPP Allocation             (July-Sept 2023)</t>
  </si>
  <si>
    <t>TXIX Outpatient CY2023 SHOPP Allocation      (July-Sept 2023)</t>
  </si>
  <si>
    <t>TXIX Total CY2023 SHOPP Allocation (July-Sept 2023)</t>
  </si>
  <si>
    <t>TXIX Inpatient CY2023 SHOPP Allocation             (Oct-Dec 2023)</t>
  </si>
  <si>
    <t xml:space="preserve"> TXIX Outpatient CY2023 SHOPP Allocation       (Oct-Dec 2023)</t>
  </si>
  <si>
    <t>TXIX Total CY2023 SHOPP Allocation (Oct-Dec 2023)</t>
  </si>
  <si>
    <t>TXIX Inpatient CY2023 SHOPP Allocation 1.4% Withhold</t>
  </si>
  <si>
    <t>TXIX Outpatient CY2023 SHOPP Allocation  1.4% Withhold</t>
  </si>
  <si>
    <t xml:space="preserve"> 1.4% Withhold </t>
  </si>
  <si>
    <t>TXIX Inpatient CY2023 SHOPP Allocation</t>
  </si>
  <si>
    <t>TXIX Outpatient CY2023 SHOPP Allocation</t>
  </si>
  <si>
    <t>TXIX CY2023 SHOPP Allocation</t>
  </si>
  <si>
    <t>Inpatient CY2022 SHOPP Allocation (Jan-Mar 2023)</t>
  </si>
  <si>
    <t xml:space="preserve"> Outpatient CY2022 SHOPP Allocation (Jan-Mar 2023) </t>
  </si>
  <si>
    <t xml:space="preserve">Total CY2022 SHOPP Allocation (Jan-Mar 2023) </t>
  </si>
  <si>
    <t xml:space="preserve"> Outpatient CY2023 SHOPP Allocation (Apr-June 2023)</t>
  </si>
  <si>
    <t>Total CY2022 SHOPP Allocation (Apr-June 2023)</t>
  </si>
  <si>
    <t>Inpatient CY2023 SHOPP Allocation     (July-Sept 2023)</t>
  </si>
  <si>
    <t>Outpatient CY2023 SHOPP Allocation      (July-Sept 2023)</t>
  </si>
  <si>
    <t>Total CY2023 SHOPP Allocation (July-Sept 2023)</t>
  </si>
  <si>
    <t>Inpatient CY2023 SHOPP Allocation                (Oct-Dec 2023)</t>
  </si>
  <si>
    <t>Outpatient CY2023 SHOPP Allocation    (Oct-Dec 2023)</t>
  </si>
  <si>
    <t>Total CY2023 SHOPP Allocation   (Oct-Dec 2023)</t>
  </si>
  <si>
    <t xml:space="preserve">Total CY2023 SHOPP Allocation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</si>
</sst>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6" tint="0.7999816888943144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5" fillId="0" borderId="0"/>
    <xf numFmtId="0" fontId="2" fillId="0" borderId="0"/>
    <xf numFmtId="9" fontId="8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2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134">
    <xf numFmtId="0" fontId="0" fillId="0" borderId="0" xfId="0"/>
    <xf numFmtId="0" fontId="6" fillId="0" borderId="0" xfId="5" applyFont="1"/>
    <xf numFmtId="0" fontId="7" fillId="0" borderId="0" xfId="6" applyFont="1"/>
    <xf numFmtId="10" fontId="6" fillId="0" borderId="0" xfId="5" applyNumberFormat="1" applyFont="1" applyAlignment="1">
      <alignment horizontal="center" wrapText="1"/>
    </xf>
    <xf numFmtId="0" fontId="6" fillId="3" borderId="0" xfId="5" applyFont="1" applyFill="1"/>
    <xf numFmtId="43" fontId="6" fillId="3" borderId="0" xfId="5" applyNumberFormat="1" applyFont="1" applyFill="1"/>
    <xf numFmtId="43" fontId="6" fillId="0" borderId="0" xfId="5" applyNumberFormat="1" applyFont="1"/>
    <xf numFmtId="44" fontId="6" fillId="0" borderId="0" xfId="2" applyFont="1" applyBorder="1"/>
    <xf numFmtId="0" fontId="6" fillId="4" borderId="1" xfId="5" applyFont="1" applyFill="1" applyBorder="1" applyAlignment="1">
      <alignment horizontal="center" wrapText="1"/>
    </xf>
    <xf numFmtId="0" fontId="7" fillId="4" borderId="1" xfId="6" applyFont="1" applyFill="1" applyBorder="1" applyAlignment="1">
      <alignment horizontal="center" wrapText="1"/>
    </xf>
    <xf numFmtId="164" fontId="6" fillId="4" borderId="1" xfId="7" applyNumberFormat="1" applyFont="1" applyFill="1" applyBorder="1" applyAlignment="1">
      <alignment horizontal="center" wrapText="1"/>
    </xf>
    <xf numFmtId="164" fontId="6" fillId="5" borderId="1" xfId="7" applyNumberFormat="1" applyFont="1" applyFill="1" applyBorder="1" applyAlignment="1">
      <alignment horizontal="center" wrapText="1"/>
    </xf>
    <xf numFmtId="0" fontId="7" fillId="6" borderId="1" xfId="6" applyFont="1" applyFill="1" applyBorder="1" applyAlignment="1">
      <alignment horizontal="center" wrapText="1"/>
    </xf>
    <xf numFmtId="0" fontId="7" fillId="7" borderId="1" xfId="6" applyFont="1" applyFill="1" applyBorder="1" applyAlignment="1">
      <alignment horizontal="center" wrapText="1"/>
    </xf>
    <xf numFmtId="0" fontId="7" fillId="8" borderId="1" xfId="6" applyFont="1" applyFill="1" applyBorder="1" applyAlignment="1">
      <alignment horizontal="center" wrapText="1"/>
    </xf>
    <xf numFmtId="0" fontId="6" fillId="0" borderId="0" xfId="5" applyFont="1" applyAlignment="1">
      <alignment horizontal="center" wrapText="1"/>
    </xf>
    <xf numFmtId="44" fontId="6" fillId="0" borderId="0" xfId="2" applyFont="1" applyFill="1" applyBorder="1" applyAlignment="1">
      <alignment horizontal="center" wrapText="1"/>
    </xf>
    <xf numFmtId="0" fontId="9" fillId="0" borderId="0" xfId="8" applyFont="1"/>
    <xf numFmtId="0" fontId="10" fillId="0" borderId="0" xfId="6" applyFont="1"/>
    <xf numFmtId="0" fontId="11" fillId="0" borderId="0" xfId="9" applyFont="1"/>
    <xf numFmtId="0" fontId="9" fillId="0" borderId="0" xfId="7" applyNumberFormat="1" applyFont="1" applyFill="1" applyBorder="1"/>
    <xf numFmtId="43" fontId="9" fillId="0" borderId="0" xfId="7" applyFont="1" applyFill="1" applyBorder="1"/>
    <xf numFmtId="43" fontId="9" fillId="0" borderId="0" xfId="7" applyFont="1" applyBorder="1"/>
    <xf numFmtId="165" fontId="9" fillId="0" borderId="0" xfId="10" applyNumberFormat="1" applyFont="1" applyBorder="1"/>
    <xf numFmtId="43" fontId="9" fillId="0" borderId="0" xfId="5" applyNumberFormat="1" applyFont="1"/>
    <xf numFmtId="0" fontId="9" fillId="0" borderId="0" xfId="5" applyFont="1"/>
    <xf numFmtId="44" fontId="9" fillId="0" borderId="0" xfId="2" applyFont="1" applyBorder="1"/>
    <xf numFmtId="0" fontId="9" fillId="9" borderId="0" xfId="8" applyFont="1" applyFill="1"/>
    <xf numFmtId="0" fontId="12" fillId="9" borderId="0" xfId="6" applyFont="1" applyFill="1" applyAlignment="1">
      <alignment horizontal="center"/>
    </xf>
    <xf numFmtId="0" fontId="11" fillId="9" borderId="0" xfId="9" applyFont="1" applyFill="1"/>
    <xf numFmtId="0" fontId="10" fillId="9" borderId="0" xfId="6" applyFont="1" applyFill="1"/>
    <xf numFmtId="0" fontId="9" fillId="9" borderId="0" xfId="7" applyNumberFormat="1" applyFont="1" applyFill="1" applyBorder="1"/>
    <xf numFmtId="43" fontId="9" fillId="9" borderId="0" xfId="7" applyFont="1" applyFill="1" applyBorder="1"/>
    <xf numFmtId="165" fontId="9" fillId="9" borderId="0" xfId="10" applyNumberFormat="1" applyFont="1" applyFill="1" applyBorder="1"/>
    <xf numFmtId="43" fontId="9" fillId="9" borderId="0" xfId="5" applyNumberFormat="1" applyFont="1" applyFill="1"/>
    <xf numFmtId="0" fontId="9" fillId="9" borderId="0" xfId="5" applyFont="1" applyFill="1"/>
    <xf numFmtId="44" fontId="9" fillId="9" borderId="0" xfId="2" applyFont="1" applyFill="1" applyBorder="1"/>
    <xf numFmtId="0" fontId="9" fillId="0" borderId="0" xfId="6" applyFont="1"/>
    <xf numFmtId="0" fontId="15" fillId="0" borderId="0" xfId="5" applyFont="1"/>
    <xf numFmtId="0" fontId="9" fillId="0" borderId="2" xfId="13" applyFont="1" applyBorder="1"/>
    <xf numFmtId="43" fontId="9" fillId="10" borderId="0" xfId="7" applyFont="1" applyFill="1" applyBorder="1"/>
    <xf numFmtId="44" fontId="9" fillId="0" borderId="0" xfId="2" applyFont="1" applyFill="1" applyBorder="1"/>
    <xf numFmtId="165" fontId="9" fillId="0" borderId="0" xfId="10" applyNumberFormat="1" applyFont="1" applyFill="1" applyBorder="1"/>
    <xf numFmtId="0" fontId="10" fillId="10" borderId="2" xfId="17" applyFont="1" applyFill="1" applyBorder="1"/>
    <xf numFmtId="0" fontId="9" fillId="0" borderId="0" xfId="7" applyNumberFormat="1" applyFont="1" applyBorder="1"/>
    <xf numFmtId="0" fontId="9" fillId="0" borderId="0" xfId="0" applyFont="1"/>
    <xf numFmtId="0" fontId="14" fillId="0" borderId="2" xfId="15" applyFont="1" applyBorder="1"/>
    <xf numFmtId="0" fontId="10" fillId="0" borderId="0" xfId="20" applyFont="1"/>
    <xf numFmtId="165" fontId="9" fillId="0" borderId="0" xfId="3" applyNumberFormat="1" applyFont="1" applyBorder="1"/>
    <xf numFmtId="43" fontId="6" fillId="0" borderId="0" xfId="7" applyFont="1" applyBorder="1"/>
    <xf numFmtId="43" fontId="9" fillId="11" borderId="0" xfId="7" applyFont="1" applyFill="1" applyBorder="1"/>
    <xf numFmtId="164" fontId="9" fillId="0" borderId="0" xfId="7" applyNumberFormat="1" applyFont="1" applyFill="1" applyBorder="1"/>
    <xf numFmtId="43" fontId="9" fillId="11" borderId="0" xfId="5" applyNumberFormat="1" applyFont="1" applyFill="1"/>
    <xf numFmtId="164" fontId="17" fillId="11" borderId="0" xfId="7" applyNumberFormat="1" applyFont="1" applyFill="1" applyBorder="1"/>
    <xf numFmtId="44" fontId="9" fillId="5" borderId="0" xfId="2" applyFont="1" applyFill="1" applyBorder="1"/>
    <xf numFmtId="43" fontId="9" fillId="0" borderId="0" xfId="1" applyFont="1" applyFill="1" applyBorder="1"/>
    <xf numFmtId="43" fontId="9" fillId="11" borderId="0" xfId="7" applyFont="1" applyFill="1" applyBorder="1" applyAlignment="1">
      <alignment horizontal="center"/>
    </xf>
    <xf numFmtId="0" fontId="10" fillId="0" borderId="0" xfId="7" applyNumberFormat="1" applyFont="1" applyFill="1" applyBorder="1" applyAlignment="1">
      <alignment horizontal="center"/>
    </xf>
    <xf numFmtId="164" fontId="9" fillId="0" borderId="0" xfId="7" applyNumberFormat="1" applyFont="1" applyBorder="1"/>
    <xf numFmtId="0" fontId="18" fillId="0" borderId="0" xfId="5" applyFont="1"/>
    <xf numFmtId="43" fontId="18" fillId="0" borderId="0" xfId="5" applyNumberFormat="1" applyFont="1"/>
    <xf numFmtId="0" fontId="18" fillId="0" borderId="0" xfId="5" applyFont="1" applyAlignment="1">
      <alignment horizontal="center"/>
    </xf>
    <xf numFmtId="0" fontId="18" fillId="0" borderId="0" xfId="7" applyNumberFormat="1" applyFont="1" applyFill="1" applyBorder="1"/>
    <xf numFmtId="0" fontId="7" fillId="4" borderId="1" xfId="22" applyFont="1" applyFill="1" applyBorder="1" applyAlignment="1">
      <alignment horizontal="center" wrapText="1"/>
    </xf>
    <xf numFmtId="0" fontId="7" fillId="12" borderId="0" xfId="22" applyFont="1" applyFill="1" applyAlignment="1">
      <alignment horizontal="center" wrapText="1"/>
    </xf>
    <xf numFmtId="43" fontId="23" fillId="13" borderId="3" xfId="23" applyFont="1" applyFill="1" applyBorder="1" applyAlignment="1">
      <alignment horizontal="center" wrapText="1"/>
    </xf>
    <xf numFmtId="0" fontId="1" fillId="12" borderId="0" xfId="22" applyFill="1"/>
    <xf numFmtId="0" fontId="7" fillId="14" borderId="1" xfId="22" applyFont="1" applyFill="1" applyBorder="1" applyAlignment="1">
      <alignment horizontal="center" wrapText="1"/>
    </xf>
    <xf numFmtId="44" fontId="7" fillId="14" borderId="1" xfId="24" applyFont="1" applyFill="1" applyBorder="1" applyAlignment="1">
      <alignment horizontal="center" wrapText="1"/>
    </xf>
    <xf numFmtId="0" fontId="1" fillId="0" borderId="0" xfId="22"/>
    <xf numFmtId="0" fontId="11" fillId="0" borderId="0" xfId="22" applyFont="1"/>
    <xf numFmtId="0" fontId="10" fillId="0" borderId="0" xfId="22" applyFont="1"/>
    <xf numFmtId="0" fontId="10" fillId="12" borderId="0" xfId="22" applyFont="1" applyFill="1"/>
    <xf numFmtId="43" fontId="11" fillId="0" borderId="0" xfId="23" applyFont="1"/>
    <xf numFmtId="43" fontId="11" fillId="13" borderId="0" xfId="23" applyFont="1" applyFill="1" applyBorder="1" applyAlignment="1">
      <alignment horizontal="center" wrapText="1"/>
    </xf>
    <xf numFmtId="44" fontId="0" fillId="0" borderId="0" xfId="24" applyFont="1" applyFill="1"/>
    <xf numFmtId="44" fontId="0" fillId="0" borderId="0" xfId="24" applyFont="1"/>
    <xf numFmtId="0" fontId="9" fillId="0" borderId="0" xfId="22" applyFont="1"/>
    <xf numFmtId="0" fontId="11" fillId="5" borderId="0" xfId="22" applyFont="1" applyFill="1"/>
    <xf numFmtId="0" fontId="10" fillId="0" borderId="0" xfId="25" applyFont="1"/>
    <xf numFmtId="43" fontId="23" fillId="0" borderId="4" xfId="22" applyNumberFormat="1" applyFont="1" applyBorder="1"/>
    <xf numFmtId="0" fontId="4" fillId="12" borderId="0" xfId="22" applyFont="1" applyFill="1"/>
    <xf numFmtId="44" fontId="23" fillId="0" borderId="4" xfId="24" applyFont="1" applyBorder="1"/>
    <xf numFmtId="43" fontId="1" fillId="0" borderId="0" xfId="22" applyNumberFormat="1"/>
    <xf numFmtId="43" fontId="3" fillId="2" borderId="0" xfId="4" applyNumberFormat="1"/>
    <xf numFmtId="44" fontId="1" fillId="0" borderId="0" xfId="22" applyNumberFormat="1"/>
    <xf numFmtId="0" fontId="10" fillId="10" borderId="0" xfId="22" applyFont="1" applyFill="1"/>
    <xf numFmtId="43" fontId="0" fillId="0" borderId="0" xfId="23" applyFont="1"/>
    <xf numFmtId="43" fontId="0" fillId="12" borderId="0" xfId="23" applyFont="1" applyFill="1"/>
    <xf numFmtId="49" fontId="6" fillId="4" borderId="1" xfId="5" applyNumberFormat="1" applyFont="1" applyFill="1" applyBorder="1" applyAlignment="1">
      <alignment horizontal="center" wrapText="1"/>
    </xf>
    <xf numFmtId="0" fontId="7" fillId="4" borderId="1" xfId="25" applyFont="1" applyFill="1" applyBorder="1" applyAlignment="1">
      <alignment horizontal="center" wrapText="1"/>
    </xf>
    <xf numFmtId="0" fontId="1" fillId="12" borderId="0" xfId="25" applyFill="1"/>
    <xf numFmtId="0" fontId="7" fillId="14" borderId="1" xfId="25" applyFont="1" applyFill="1" applyBorder="1" applyAlignment="1">
      <alignment horizontal="center" wrapText="1"/>
    </xf>
    <xf numFmtId="0" fontId="23" fillId="13" borderId="0" xfId="25" applyFont="1" applyFill="1" applyAlignment="1">
      <alignment horizontal="center" wrapText="1"/>
    </xf>
    <xf numFmtId="43" fontId="23" fillId="13" borderId="0" xfId="23" applyFont="1" applyFill="1" applyAlignment="1">
      <alignment horizontal="center" wrapText="1"/>
    </xf>
    <xf numFmtId="0" fontId="1" fillId="0" borderId="0" xfId="25"/>
    <xf numFmtId="0" fontId="11" fillId="0" borderId="0" xfId="25" applyFont="1"/>
    <xf numFmtId="43" fontId="0" fillId="0" borderId="0" xfId="23" applyFont="1" applyFill="1"/>
    <xf numFmtId="43" fontId="11" fillId="0" borderId="0" xfId="23" applyFont="1" applyFill="1"/>
    <xf numFmtId="43" fontId="7" fillId="0" borderId="4" xfId="25" applyNumberFormat="1" applyFont="1" applyBorder="1"/>
    <xf numFmtId="43" fontId="7" fillId="0" borderId="4" xfId="23" applyFont="1" applyBorder="1"/>
    <xf numFmtId="43" fontId="1" fillId="0" borderId="0" xfId="25" applyNumberFormat="1"/>
    <xf numFmtId="0" fontId="9" fillId="0" borderId="0" xfId="5" applyFont="1" applyFill="1"/>
    <xf numFmtId="0" fontId="9" fillId="0" borderId="0" xfId="25" applyFont="1" applyFill="1"/>
    <xf numFmtId="0" fontId="9" fillId="0" borderId="0" xfId="8" applyFont="1" applyFill="1"/>
    <xf numFmtId="0" fontId="10" fillId="0" borderId="0" xfId="25" applyFont="1" applyFill="1"/>
    <xf numFmtId="0" fontId="11" fillId="0" borderId="0" xfId="18" applyFont="1" applyFill="1"/>
    <xf numFmtId="0" fontId="10" fillId="0" borderId="0" xfId="11" applyFont="1" applyFill="1"/>
    <xf numFmtId="0" fontId="10" fillId="0" borderId="2" xfId="25" applyFont="1" applyFill="1" applyBorder="1"/>
    <xf numFmtId="0" fontId="9" fillId="0" borderId="2" xfId="8" applyFont="1" applyFill="1" applyBorder="1"/>
    <xf numFmtId="0" fontId="11" fillId="0" borderId="0" xfId="13" applyFont="1" applyFill="1"/>
    <xf numFmtId="0" fontId="10" fillId="0" borderId="2" xfId="21" applyFont="1" applyFill="1" applyBorder="1"/>
    <xf numFmtId="0" fontId="11" fillId="0" borderId="0" xfId="22" applyFont="1" applyFill="1"/>
    <xf numFmtId="0" fontId="10" fillId="0" borderId="0" xfId="22" applyFont="1" applyFill="1"/>
    <xf numFmtId="0" fontId="14" fillId="0" borderId="2" xfId="11" applyFont="1" applyFill="1" applyBorder="1" applyAlignment="1">
      <alignment wrapText="1"/>
    </xf>
    <xf numFmtId="0" fontId="10" fillId="0" borderId="0" xfId="12" applyFont="1" applyFill="1"/>
    <xf numFmtId="0" fontId="9" fillId="0" borderId="0" xfId="22" applyFont="1" applyFill="1"/>
    <xf numFmtId="0" fontId="9" fillId="0" borderId="2" xfId="13" applyFont="1" applyFill="1" applyBorder="1"/>
    <xf numFmtId="0" fontId="14" fillId="0" borderId="2" xfId="15" applyFont="1" applyFill="1" applyBorder="1" applyAlignment="1">
      <alignment wrapText="1"/>
    </xf>
    <xf numFmtId="0" fontId="11" fillId="0" borderId="0" xfId="26" applyFont="1" applyFill="1"/>
    <xf numFmtId="0" fontId="10" fillId="0" borderId="0" xfId="6" applyFont="1" applyFill="1"/>
    <xf numFmtId="0" fontId="9" fillId="0" borderId="0" xfId="6" applyFont="1" applyFill="1"/>
    <xf numFmtId="0" fontId="10" fillId="0" borderId="0" xfId="14" applyFont="1" applyFill="1"/>
    <xf numFmtId="0" fontId="11" fillId="0" borderId="0" xfId="16" applyFont="1" applyFill="1"/>
    <xf numFmtId="0" fontId="10" fillId="0" borderId="2" xfId="17" applyFont="1" applyFill="1" applyBorder="1"/>
    <xf numFmtId="0" fontId="10" fillId="0" borderId="2" xfId="6" applyFont="1" applyFill="1" applyBorder="1"/>
    <xf numFmtId="0" fontId="9" fillId="0" borderId="0" xfId="0" applyFont="1" applyFill="1"/>
    <xf numFmtId="0" fontId="10" fillId="0" borderId="2" xfId="19" applyFont="1" applyFill="1" applyBorder="1"/>
    <xf numFmtId="0" fontId="10" fillId="0" borderId="2" xfId="19" applyFont="1" applyFill="1" applyBorder="1" applyAlignment="1">
      <alignment horizontal="left"/>
    </xf>
    <xf numFmtId="0" fontId="10" fillId="0" borderId="2" xfId="20" applyFont="1" applyFill="1" applyBorder="1"/>
    <xf numFmtId="0" fontId="14" fillId="0" borderId="2" xfId="15" applyFont="1" applyFill="1" applyBorder="1"/>
    <xf numFmtId="0" fontId="10" fillId="0" borderId="0" xfId="19" applyFont="1" applyFill="1"/>
    <xf numFmtId="0" fontId="14" fillId="0" borderId="0" xfId="15" applyFont="1" applyFill="1" applyAlignment="1">
      <alignment wrapText="1"/>
    </xf>
    <xf numFmtId="0" fontId="10" fillId="0" borderId="0" xfId="20" applyFont="1" applyFill="1"/>
  </cellXfs>
  <cellStyles count="27">
    <cellStyle name="£Z_x0004_Ç_x0006_^_x0004_ 2" xfId="5" xr:uid="{258B1AE4-A8FC-4B60-B5C8-0DFF02A9C16E}"/>
    <cellStyle name="Comma" xfId="1" builtinId="3"/>
    <cellStyle name="Comma 2" xfId="7" xr:uid="{C04CBFC6-D20D-4135-ACA8-4013ACFC1661}"/>
    <cellStyle name="Comma 8 2" xfId="23" xr:uid="{A2BEC227-D8E0-4090-80A7-29D32A229ADC}"/>
    <cellStyle name="Currency" xfId="2" builtinId="4"/>
    <cellStyle name="Currency 2" xfId="24" xr:uid="{78D509EA-4BAC-4AE4-B074-E3D85BB52FD8}"/>
    <cellStyle name="Good" xfId="4" builtinId="26"/>
    <cellStyle name="Normal" xfId="0" builtinId="0"/>
    <cellStyle name="Normal 13 5 2" xfId="13" xr:uid="{8D79ADC2-B11D-4614-BB19-09DB6F9B6F19}"/>
    <cellStyle name="Normal 14" xfId="16" xr:uid="{22DC81FB-9727-41D9-BC06-3D7FCFC25FAE}"/>
    <cellStyle name="Normal 14 2" xfId="26" xr:uid="{1AC2C3A7-397F-4D0F-A18C-82DEB445207D}"/>
    <cellStyle name="Normal 2" xfId="6" xr:uid="{DCE7BA3C-ED07-4724-AFCC-A5A8A67EDAFD}"/>
    <cellStyle name="Normal 2 11" xfId="14" xr:uid="{735F2421-464E-45BC-87A4-C86E485B50C0}"/>
    <cellStyle name="Normal 2 11 2" xfId="25" xr:uid="{879CB8E1-939F-4418-B104-58E1F6B7BBD9}"/>
    <cellStyle name="Normal 2 2" xfId="22" xr:uid="{8E25C6DE-835D-4CDB-8192-2270AD2AA1D2}"/>
    <cellStyle name="Normal 55" xfId="9" xr:uid="{7ECF253E-AED8-464C-B2FD-ED23923E397A}"/>
    <cellStyle name="Normal 8" xfId="18" xr:uid="{39BAD62D-CB18-4B67-921A-EBCEB93C99B4}"/>
    <cellStyle name="Normal_billed, ffs, tpl" xfId="20" xr:uid="{7FE87329-E10B-483B-B11F-5C28698BD7D9}"/>
    <cellStyle name="Normal_Inpatient days &amp; amounts_2" xfId="15" xr:uid="{B05822F3-EAC9-4A62-9E55-F033D8D82047}"/>
    <cellStyle name="Normal_Inpt summary_2" xfId="12" xr:uid="{132407F1-1DB3-4C39-BAA3-3ACE3D3B4811}"/>
    <cellStyle name="Normal_Inpt summary_2 2" xfId="19" xr:uid="{BDE9A62C-67F3-46BD-8461-57FC59280A01}"/>
    <cellStyle name="Normal_prov fee mcare #s" xfId="8" xr:uid="{19F86EB4-26A0-4713-8B1D-7443A6905D7A}"/>
    <cellStyle name="Normal_Sheet1 2" xfId="11" xr:uid="{C1D044F8-F301-404B-B982-7BAEDF7BDDC4}"/>
    <cellStyle name="Normal_Sheet2" xfId="17" xr:uid="{259D59D1-67FD-4A7B-A2BE-70FF32D6D676}"/>
    <cellStyle name="Normal_SHOPP Cost UPL SFY 2015" xfId="21" xr:uid="{11727F91-39E6-4D1D-9B9B-0302CCCBF18F}"/>
    <cellStyle name="Percent" xfId="3" builtinId="5"/>
    <cellStyle name="Percent 2" xfId="10" xr:uid="{4BB851FB-61A6-4449-921A-2AF947F7CD7B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FINANCIAL%20SERVICES\FINANCIAL%20MANAGEMENT\kellyt\Finance\Hospital\Assessment\SHOPP\SHOPP%20Assessment%20and%20UPL%20Calculations\2023%20SHOPP%20final%20docs\2023%20Hospital%20Assessment%20&amp;%20Payment%20v2.xlsx" TargetMode="External"/><Relationship Id="rId1" Type="http://schemas.openxmlformats.org/officeDocument/2006/relationships/externalLinkPath" Target="/FINANCIAL%20SERVICES/FINANCIAL%20MANAGEMENT/kellyt/Finance/Hospital/Assessment/SHOPP/SHOPP%20Assessment%20and%20UPL%20Calculations/2023%20SHOPP%20final%20docs/2023%20Hospital%20Assessment%20&amp;%20Paymen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\WorkGroups\FINANCIAL%20SERVICES\FINANCIAL%20MANAGEMENT\Hospital\UPL\SFY2021%20UPL\SFY2021%20Hospital%20UPL\SFY2020%20SHOPP%20UPL\SHOPP%20UPL%20SFY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\WorkGroups\FINANCIAL%20SERVICES\FINANCIAL%20MANAGEMENT\Hospital\UPL\SFY2021%20UPL\SFY2021%20Hospital%20UPL\SFY2020%20DRG%20UPL\UPL%20DRG%20SFY2021%20Version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FINANCIAL%20MANAGEMENT/Hospital/UPL/SFY2020%20UPL/SFY2020%20Hospital%20UPL/SFY2020%20DRG%20UPL/UPL%20DRG%20SFY2020%20Version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\WorkGroups\FINANCIAL%20SERVICES\FINANCIAL%20MANAGEMENT\Hospital\UPL\SFY2022%20UPL\SFY2022%20Hospital%20UPL\UPL%20Data%20SFY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FINANCIAL%20SERVICES\FINANCIAL%20MANAGEMENT\kellyt\Finance\Hospital\Assessment\SHOPP\SHOPP%20Assessment%20and%20UPL%20Calculations\2023%20SHOPP%20final%20docs\SHOPP%20Payment%20Log%202023.xlsx" TargetMode="External"/><Relationship Id="rId1" Type="http://schemas.openxmlformats.org/officeDocument/2006/relationships/externalLinkPath" Target="/FINANCIAL%20SERVICES/FINANCIAL%20MANAGEMENT/kellyt/Finance/Hospital/Assessment/SHOPP/SHOPP%20Assessment%20and%20UPL%20Calculations/2023%20SHOPP%20final%20docs/SHOPP%20Payment%20Lo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ssessment @ 3.5%"/>
      <sheetName val="CAH 101% of cost"/>
      <sheetName val="Hosp Payments"/>
      <sheetName val="UPL Gap Summary"/>
      <sheetName val="Directed Payments"/>
      <sheetName val="SHOPP UPL SFY2022 Combined INP"/>
      <sheetName val="SHOPP UPL SFY2022 Combined OUT"/>
      <sheetName val="DRG UPL SFY22 Combined"/>
      <sheetName val="Cost UPL SFY22 Combine"/>
      <sheetName val="DRG UPL SFY21 Combined"/>
      <sheetName val="SHOPP UPL SFY2021 Combined INP"/>
      <sheetName val="SHOPP UPL SFY2021 Combined OUT"/>
      <sheetName val="Cost UPL SFY21 Combine"/>
      <sheetName val="IP Expansion Q2"/>
      <sheetName val="OP Expansion Q2"/>
      <sheetName val="CCR SHOPP 22"/>
      <sheetName val="HCRIS CR data"/>
    </sheetNames>
    <sheetDataSet>
      <sheetData sheetId="0">
        <row r="16">
          <cell r="C16">
            <v>480450599</v>
          </cell>
        </row>
        <row r="17">
          <cell r="C17">
            <v>75566709</v>
          </cell>
        </row>
        <row r="19">
          <cell r="C19">
            <v>136673098</v>
          </cell>
        </row>
        <row r="20">
          <cell r="C20">
            <v>21528957</v>
          </cell>
        </row>
      </sheetData>
      <sheetData sheetId="1"/>
      <sheetData sheetId="2">
        <row r="3">
          <cell r="A3" t="str">
            <v>100700440A</v>
          </cell>
          <cell r="B3" t="str">
            <v xml:space="preserve">ALLIANCE HEALTH MADILL </v>
          </cell>
          <cell r="C3">
            <v>1</v>
          </cell>
          <cell r="D3">
            <v>12</v>
          </cell>
          <cell r="E3">
            <v>371326</v>
          </cell>
          <cell r="F3">
            <v>43922</v>
          </cell>
          <cell r="G3">
            <v>44286</v>
          </cell>
          <cell r="H3">
            <v>1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  <cell r="O3" t="e">
            <v>#N/A</v>
          </cell>
          <cell r="Q3" t="e">
            <v>#N/A</v>
          </cell>
          <cell r="R3" t="e">
            <v>#N/A</v>
          </cell>
          <cell r="S3" t="e">
            <v>#N/A</v>
          </cell>
          <cell r="T3" t="e">
            <v>#N/A</v>
          </cell>
          <cell r="U3" t="e">
            <v>#N/A</v>
          </cell>
          <cell r="W3" t="e">
            <v>#N/A</v>
          </cell>
          <cell r="Y3" t="e">
            <v>#N/A</v>
          </cell>
          <cell r="Z3" t="e">
            <v>#N/A</v>
          </cell>
          <cell r="AB3" t="e">
            <v>#N/A</v>
          </cell>
          <cell r="AC3">
            <v>0</v>
          </cell>
          <cell r="AD3">
            <v>0</v>
          </cell>
          <cell r="AE3" t="e">
            <v>#N/A</v>
          </cell>
          <cell r="AF3" t="e">
            <v>#N/A</v>
          </cell>
          <cell r="AG3" t="e">
            <v>#N/A</v>
          </cell>
          <cell r="AH3">
            <v>0</v>
          </cell>
          <cell r="AJ3">
            <v>0</v>
          </cell>
          <cell r="AK3">
            <v>331191.7</v>
          </cell>
          <cell r="AM3">
            <v>331191.7</v>
          </cell>
          <cell r="AN3">
            <v>0.36847988036000001</v>
          </cell>
          <cell r="AO3">
            <v>122037.47799222502</v>
          </cell>
          <cell r="AP3">
            <v>71934.880000000005</v>
          </cell>
          <cell r="AR3">
            <v>71934.880000000005</v>
          </cell>
          <cell r="AS3">
            <v>123245.64902434805</v>
          </cell>
          <cell r="AT3">
            <v>51311</v>
          </cell>
          <cell r="AV3">
            <v>51311</v>
          </cell>
          <cell r="AW3">
            <v>12827.75</v>
          </cell>
          <cell r="AX3">
            <v>12827.75</v>
          </cell>
          <cell r="AY3">
            <v>12827.75</v>
          </cell>
          <cell r="AZ3">
            <v>12827.75</v>
          </cell>
          <cell r="BA3">
            <v>8474986.6600000001</v>
          </cell>
          <cell r="BC3">
            <v>8474986.6600000001</v>
          </cell>
          <cell r="BD3">
            <v>0.34517392677212388</v>
          </cell>
          <cell r="BE3">
            <v>2925344.4247735669</v>
          </cell>
          <cell r="BF3">
            <v>1004354.689999997</v>
          </cell>
          <cell r="BH3">
            <v>1004354.689999997</v>
          </cell>
          <cell r="BI3">
            <v>2954305.3345788252</v>
          </cell>
          <cell r="BJ3">
            <v>1949951</v>
          </cell>
          <cell r="BL3">
            <v>1949951</v>
          </cell>
          <cell r="BM3">
            <v>487487.75</v>
          </cell>
          <cell r="BN3">
            <v>487487.75</v>
          </cell>
          <cell r="BO3">
            <v>487487.75</v>
          </cell>
          <cell r="BP3">
            <v>487487.75</v>
          </cell>
        </row>
        <row r="4">
          <cell r="A4" t="str">
            <v>100700120Q</v>
          </cell>
          <cell r="B4" t="str">
            <v xml:space="preserve">DUNCAN REGIONAL HOSPITAL INC </v>
          </cell>
          <cell r="C4">
            <v>1</v>
          </cell>
          <cell r="D4">
            <v>12</v>
          </cell>
          <cell r="E4">
            <v>371311</v>
          </cell>
          <cell r="F4">
            <v>44013</v>
          </cell>
          <cell r="G4">
            <v>44377</v>
          </cell>
          <cell r="H4">
            <v>1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  <cell r="O4" t="e">
            <v>#N/A</v>
          </cell>
          <cell r="Q4" t="e">
            <v>#N/A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W4" t="e">
            <v>#N/A</v>
          </cell>
          <cell r="Y4" t="e">
            <v>#N/A</v>
          </cell>
          <cell r="Z4" t="e">
            <v>#N/A</v>
          </cell>
          <cell r="AB4" t="e">
            <v>#N/A</v>
          </cell>
          <cell r="AC4">
            <v>0</v>
          </cell>
          <cell r="AD4">
            <v>0</v>
          </cell>
          <cell r="AE4" t="e">
            <v>#N/A</v>
          </cell>
          <cell r="AF4" t="e">
            <v>#N/A</v>
          </cell>
          <cell r="AG4" t="e">
            <v>#N/A</v>
          </cell>
          <cell r="AH4">
            <v>0</v>
          </cell>
          <cell r="AJ4">
            <v>0</v>
          </cell>
          <cell r="AK4">
            <v>8110.17</v>
          </cell>
          <cell r="AM4">
            <v>8110.17</v>
          </cell>
          <cell r="AN4">
            <v>1</v>
          </cell>
          <cell r="AO4">
            <v>8110.17</v>
          </cell>
          <cell r="AP4">
            <v>2161.2600000000002</v>
          </cell>
          <cell r="AR4">
            <v>2161.2600000000002</v>
          </cell>
          <cell r="AS4">
            <v>8190.4606830000002</v>
          </cell>
          <cell r="AT4">
            <v>6029</v>
          </cell>
          <cell r="AV4">
            <v>6029</v>
          </cell>
          <cell r="AW4">
            <v>1507.25</v>
          </cell>
          <cell r="AX4">
            <v>1507.25</v>
          </cell>
          <cell r="AY4">
            <v>1507.25</v>
          </cell>
          <cell r="AZ4">
            <v>1507.25</v>
          </cell>
          <cell r="BA4">
            <v>1626615.57</v>
          </cell>
          <cell r="BC4">
            <v>1626615.57</v>
          </cell>
          <cell r="BD4">
            <v>1</v>
          </cell>
          <cell r="BE4">
            <v>1626615.57</v>
          </cell>
          <cell r="BF4">
            <v>258775.55000000002</v>
          </cell>
          <cell r="BH4">
            <v>258775.55000000002</v>
          </cell>
          <cell r="BI4">
            <v>1642719.0641430002</v>
          </cell>
          <cell r="BJ4">
            <v>1383944</v>
          </cell>
          <cell r="BL4">
            <v>1383944</v>
          </cell>
          <cell r="BM4">
            <v>345986</v>
          </cell>
          <cell r="BN4">
            <v>345986</v>
          </cell>
          <cell r="BO4">
            <v>345986</v>
          </cell>
          <cell r="BP4">
            <v>345986</v>
          </cell>
        </row>
        <row r="5">
          <cell r="A5" t="str">
            <v>200918290A</v>
          </cell>
          <cell r="B5" t="str">
            <v xml:space="preserve">FAIRFAX COMMUNITY HOSPITAL </v>
          </cell>
          <cell r="C5">
            <v>1</v>
          </cell>
          <cell r="D5">
            <v>12</v>
          </cell>
          <cell r="E5">
            <v>371318</v>
          </cell>
          <cell r="F5">
            <v>44105</v>
          </cell>
          <cell r="G5">
            <v>44469</v>
          </cell>
          <cell r="H5">
            <v>1</v>
          </cell>
          <cell r="I5" t="e">
            <v>#N/A</v>
          </cell>
          <cell r="J5" t="e">
            <v>#N/A</v>
          </cell>
          <cell r="K5" t="e">
            <v>#N/A</v>
          </cell>
          <cell r="L5" t="e">
            <v>#N/A</v>
          </cell>
          <cell r="M5" t="e">
            <v>#N/A</v>
          </cell>
          <cell r="N5" t="e">
            <v>#N/A</v>
          </cell>
          <cell r="O5" t="e">
            <v>#N/A</v>
          </cell>
          <cell r="Q5" t="e">
            <v>#N/A</v>
          </cell>
          <cell r="R5" t="e">
            <v>#N/A</v>
          </cell>
          <cell r="S5" t="e">
            <v>#N/A</v>
          </cell>
          <cell r="T5" t="e">
            <v>#N/A</v>
          </cell>
          <cell r="U5" t="e">
            <v>#N/A</v>
          </cell>
          <cell r="W5" t="e">
            <v>#N/A</v>
          </cell>
          <cell r="Y5" t="e">
            <v>#N/A</v>
          </cell>
          <cell r="Z5" t="e">
            <v>#N/A</v>
          </cell>
          <cell r="AB5" t="e">
            <v>#N/A</v>
          </cell>
          <cell r="AC5">
            <v>0</v>
          </cell>
          <cell r="AD5">
            <v>0</v>
          </cell>
          <cell r="AE5" t="e">
            <v>#N/A</v>
          </cell>
          <cell r="AF5" t="e">
            <v>#N/A</v>
          </cell>
          <cell r="AG5" t="e">
            <v>#N/A</v>
          </cell>
          <cell r="AH5">
            <v>0</v>
          </cell>
          <cell r="AJ5">
            <v>0</v>
          </cell>
          <cell r="AK5">
            <v>243723.98</v>
          </cell>
          <cell r="AM5">
            <v>243723.98</v>
          </cell>
          <cell r="AN5">
            <v>1</v>
          </cell>
          <cell r="AO5">
            <v>243723.98</v>
          </cell>
          <cell r="AP5">
            <v>65524.51</v>
          </cell>
          <cell r="AR5">
            <v>65524.51</v>
          </cell>
          <cell r="AS5">
            <v>246136.84740200001</v>
          </cell>
          <cell r="AT5">
            <v>180612</v>
          </cell>
          <cell r="AV5">
            <v>180612</v>
          </cell>
          <cell r="AW5">
            <v>45153</v>
          </cell>
          <cell r="AX5">
            <v>45153</v>
          </cell>
          <cell r="AY5">
            <v>45153</v>
          </cell>
          <cell r="AZ5">
            <v>45153</v>
          </cell>
          <cell r="BA5">
            <v>811721.97000000009</v>
          </cell>
          <cell r="BC5">
            <v>811721.97000000009</v>
          </cell>
          <cell r="BD5">
            <v>0.92912097718171038</v>
          </cell>
          <cell r="BE5">
            <v>754187.90996626311</v>
          </cell>
          <cell r="BF5">
            <v>102606.12</v>
          </cell>
          <cell r="BH5">
            <v>102606.12</v>
          </cell>
          <cell r="BI5">
            <v>761654.3702749291</v>
          </cell>
          <cell r="BJ5">
            <v>659048</v>
          </cell>
          <cell r="BL5">
            <v>659048</v>
          </cell>
          <cell r="BM5">
            <v>164762</v>
          </cell>
          <cell r="BN5">
            <v>164762</v>
          </cell>
          <cell r="BO5">
            <v>164762</v>
          </cell>
          <cell r="BP5">
            <v>164762</v>
          </cell>
        </row>
        <row r="6">
          <cell r="A6" t="str">
            <v>200925590A</v>
          </cell>
          <cell r="B6" t="str">
            <v xml:space="preserve">HASKELL REGIONAL HOSPITAL INC. </v>
          </cell>
          <cell r="C6">
            <v>1</v>
          </cell>
          <cell r="D6">
            <v>12</v>
          </cell>
          <cell r="E6">
            <v>371335</v>
          </cell>
          <cell r="F6">
            <v>44197</v>
          </cell>
          <cell r="G6">
            <v>44561</v>
          </cell>
          <cell r="H6">
            <v>1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  <cell r="O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W6" t="e">
            <v>#N/A</v>
          </cell>
          <cell r="Y6" t="e">
            <v>#N/A</v>
          </cell>
          <cell r="Z6" t="e">
            <v>#N/A</v>
          </cell>
          <cell r="AB6" t="e">
            <v>#N/A</v>
          </cell>
          <cell r="AC6">
            <v>0</v>
          </cell>
          <cell r="AD6">
            <v>0</v>
          </cell>
          <cell r="AE6" t="e">
            <v>#N/A</v>
          </cell>
          <cell r="AF6" t="e">
            <v>#N/A</v>
          </cell>
          <cell r="AG6" t="e">
            <v>#N/A</v>
          </cell>
          <cell r="AH6">
            <v>0</v>
          </cell>
          <cell r="AJ6">
            <v>0</v>
          </cell>
          <cell r="AK6">
            <v>178483.66</v>
          </cell>
          <cell r="AM6">
            <v>178483.66</v>
          </cell>
          <cell r="AN6">
            <v>1</v>
          </cell>
          <cell r="AO6">
            <v>178483.66</v>
          </cell>
          <cell r="AP6">
            <v>65949.820000000007</v>
          </cell>
          <cell r="AR6">
            <v>65949.820000000007</v>
          </cell>
          <cell r="AS6">
            <v>180250.64823399999</v>
          </cell>
          <cell r="AT6">
            <v>114301</v>
          </cell>
          <cell r="AV6">
            <v>114301</v>
          </cell>
          <cell r="AW6">
            <v>28575.25</v>
          </cell>
          <cell r="AX6">
            <v>28575.25</v>
          </cell>
          <cell r="AY6">
            <v>28575.25</v>
          </cell>
          <cell r="AZ6">
            <v>28575.25</v>
          </cell>
          <cell r="BA6">
            <v>3459156.27</v>
          </cell>
          <cell r="BC6">
            <v>3459156.27</v>
          </cell>
          <cell r="BD6">
            <v>0.53183024565279957</v>
          </cell>
          <cell r="BE6">
            <v>1839683.9288255218</v>
          </cell>
          <cell r="BF6">
            <v>337868.5</v>
          </cell>
          <cell r="BH6">
            <v>337868.5</v>
          </cell>
          <cell r="BI6">
            <v>1857896.7997208945</v>
          </cell>
          <cell r="BJ6">
            <v>1520028</v>
          </cell>
          <cell r="BL6">
            <v>1520028</v>
          </cell>
          <cell r="BM6">
            <v>380007</v>
          </cell>
          <cell r="BN6">
            <v>380007</v>
          </cell>
          <cell r="BO6">
            <v>380007</v>
          </cell>
          <cell r="BP6">
            <v>380007</v>
          </cell>
        </row>
        <row r="7">
          <cell r="A7" t="str">
            <v>100700460A</v>
          </cell>
          <cell r="B7" t="str">
            <v xml:space="preserve">JANE PHILLIPS NOWATA </v>
          </cell>
          <cell r="C7">
            <v>1</v>
          </cell>
          <cell r="D7">
            <v>12</v>
          </cell>
          <cell r="E7">
            <v>371305</v>
          </cell>
          <cell r="F7">
            <v>44013</v>
          </cell>
          <cell r="G7">
            <v>44377</v>
          </cell>
          <cell r="H7">
            <v>1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W7" t="e">
            <v>#N/A</v>
          </cell>
          <cell r="Y7" t="e">
            <v>#N/A</v>
          </cell>
          <cell r="Z7" t="e">
            <v>#N/A</v>
          </cell>
          <cell r="AB7" t="e">
            <v>#N/A</v>
          </cell>
          <cell r="AC7">
            <v>0</v>
          </cell>
          <cell r="AD7">
            <v>0</v>
          </cell>
          <cell r="AE7" t="e">
            <v>#N/A</v>
          </cell>
          <cell r="AF7" t="e">
            <v>#N/A</v>
          </cell>
          <cell r="AG7" t="e">
            <v>#N/A</v>
          </cell>
          <cell r="AH7">
            <v>0</v>
          </cell>
          <cell r="AJ7">
            <v>0</v>
          </cell>
          <cell r="AK7">
            <v>86139.5</v>
          </cell>
          <cell r="AM7">
            <v>86139.5</v>
          </cell>
          <cell r="AN7">
            <v>0.87402684219000004</v>
          </cell>
          <cell r="AO7">
            <v>75288.235172825502</v>
          </cell>
          <cell r="AP7">
            <v>49755.15</v>
          </cell>
          <cell r="AR7">
            <v>49755.15</v>
          </cell>
          <cell r="AS7">
            <v>76033.588701036482</v>
          </cell>
          <cell r="AT7">
            <v>26278</v>
          </cell>
          <cell r="AV7">
            <v>26278</v>
          </cell>
          <cell r="AW7">
            <v>6569.5</v>
          </cell>
          <cell r="AX7">
            <v>6569.5</v>
          </cell>
          <cell r="AY7">
            <v>6569.5</v>
          </cell>
          <cell r="AZ7">
            <v>6569.5</v>
          </cell>
          <cell r="BA7">
            <v>1964086.67</v>
          </cell>
          <cell r="BC7">
            <v>1964086.67</v>
          </cell>
          <cell r="BD7">
            <v>0.4627227891743913</v>
          </cell>
          <cell r="BE7">
            <v>908827.66212264227</v>
          </cell>
          <cell r="BF7">
            <v>248789.00137751643</v>
          </cell>
          <cell r="BH7">
            <v>248789.00137751643</v>
          </cell>
          <cell r="BI7">
            <v>917825.05597765651</v>
          </cell>
          <cell r="BJ7">
            <v>669036</v>
          </cell>
          <cell r="BL7">
            <v>669036</v>
          </cell>
          <cell r="BM7">
            <v>167259</v>
          </cell>
          <cell r="BN7">
            <v>167259</v>
          </cell>
          <cell r="BO7">
            <v>167259</v>
          </cell>
          <cell r="BP7">
            <v>167259</v>
          </cell>
        </row>
        <row r="8">
          <cell r="A8" t="str">
            <v>200740630B</v>
          </cell>
          <cell r="B8" t="str">
            <v xml:space="preserve">MANGUM REGIONAL MEDICAL CENTER </v>
          </cell>
          <cell r="C8">
            <v>1</v>
          </cell>
          <cell r="D8">
            <v>12</v>
          </cell>
          <cell r="E8">
            <v>371330</v>
          </cell>
          <cell r="F8">
            <v>44197</v>
          </cell>
          <cell r="G8">
            <v>44561</v>
          </cell>
          <cell r="H8">
            <v>1</v>
          </cell>
          <cell r="I8" t="e">
            <v>#N/A</v>
          </cell>
          <cell r="J8" t="e">
            <v>#N/A</v>
          </cell>
          <cell r="K8" t="e">
            <v>#N/A</v>
          </cell>
          <cell r="L8" t="e">
            <v>#N/A</v>
          </cell>
          <cell r="M8" t="e">
            <v>#N/A</v>
          </cell>
          <cell r="N8" t="e">
            <v>#N/A</v>
          </cell>
          <cell r="O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W8" t="e">
            <v>#N/A</v>
          </cell>
          <cell r="Y8" t="e">
            <v>#N/A</v>
          </cell>
          <cell r="Z8" t="e">
            <v>#N/A</v>
          </cell>
          <cell r="AB8" t="e">
            <v>#N/A</v>
          </cell>
          <cell r="AC8">
            <v>0</v>
          </cell>
          <cell r="AD8">
            <v>0</v>
          </cell>
          <cell r="AE8" t="e">
            <v>#N/A</v>
          </cell>
          <cell r="AF8" t="e">
            <v>#N/A</v>
          </cell>
          <cell r="AG8" t="e">
            <v>#N/A</v>
          </cell>
          <cell r="AH8">
            <v>0</v>
          </cell>
          <cell r="AJ8">
            <v>0</v>
          </cell>
          <cell r="AK8">
            <v>526953.54</v>
          </cell>
          <cell r="AM8">
            <v>526953.54</v>
          </cell>
          <cell r="AN8">
            <v>0.83598837208999999</v>
          </cell>
          <cell r="AO8">
            <v>440527.03207166272</v>
          </cell>
          <cell r="AP8">
            <v>189521.69</v>
          </cell>
          <cell r="AR8">
            <v>189521.69</v>
          </cell>
          <cell r="AS8">
            <v>444888.2496891722</v>
          </cell>
          <cell r="AT8">
            <v>255367</v>
          </cell>
          <cell r="AV8">
            <v>255367</v>
          </cell>
          <cell r="AW8">
            <v>63841.75</v>
          </cell>
          <cell r="AX8">
            <v>63841.75</v>
          </cell>
          <cell r="AY8">
            <v>63841.75</v>
          </cell>
          <cell r="AZ8">
            <v>63841.75</v>
          </cell>
          <cell r="BA8">
            <v>1292409.3</v>
          </cell>
          <cell r="BC8">
            <v>1292409.3</v>
          </cell>
          <cell r="BD8">
            <v>0.4661277375925304</v>
          </cell>
          <cell r="BE8">
            <v>602427.82305254589</v>
          </cell>
          <cell r="BF8">
            <v>171630.25982749468</v>
          </cell>
          <cell r="BH8">
            <v>171630.25982749468</v>
          </cell>
          <cell r="BI8">
            <v>608391.8585007661</v>
          </cell>
          <cell r="BJ8">
            <v>436762</v>
          </cell>
          <cell r="BL8">
            <v>436762</v>
          </cell>
          <cell r="BM8">
            <v>109190.5</v>
          </cell>
          <cell r="BN8">
            <v>109190.5</v>
          </cell>
          <cell r="BO8">
            <v>109190.5</v>
          </cell>
          <cell r="BP8">
            <v>109190.5</v>
          </cell>
        </row>
        <row r="9">
          <cell r="A9" t="str">
            <v>100774650D</v>
          </cell>
          <cell r="B9" t="str">
            <v xml:space="preserve">MARY HURLEY HOSPITAL </v>
          </cell>
          <cell r="C9">
            <v>1</v>
          </cell>
          <cell r="D9">
            <v>12</v>
          </cell>
          <cell r="E9">
            <v>371319</v>
          </cell>
          <cell r="F9">
            <v>44013</v>
          </cell>
          <cell r="G9">
            <v>44377</v>
          </cell>
          <cell r="H9">
            <v>1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M9" t="e">
            <v>#N/A</v>
          </cell>
          <cell r="N9" t="e">
            <v>#N/A</v>
          </cell>
          <cell r="O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W9" t="e">
            <v>#N/A</v>
          </cell>
          <cell r="Y9" t="e">
            <v>#N/A</v>
          </cell>
          <cell r="Z9" t="e">
            <v>#N/A</v>
          </cell>
          <cell r="AB9" t="e">
            <v>#N/A</v>
          </cell>
          <cell r="AC9">
            <v>0</v>
          </cell>
          <cell r="AD9">
            <v>0</v>
          </cell>
          <cell r="AE9" t="e">
            <v>#N/A</v>
          </cell>
          <cell r="AF9" t="e">
            <v>#N/A</v>
          </cell>
          <cell r="AG9" t="e">
            <v>#N/A</v>
          </cell>
          <cell r="AH9">
            <v>0</v>
          </cell>
          <cell r="AJ9">
            <v>0</v>
          </cell>
          <cell r="AK9">
            <v>409754.05</v>
          </cell>
          <cell r="AM9">
            <v>409754.05</v>
          </cell>
          <cell r="AN9">
            <v>0.96887195194999998</v>
          </cell>
          <cell r="AO9">
            <v>396999.20624291786</v>
          </cell>
          <cell r="AP9">
            <v>171534.56</v>
          </cell>
          <cell r="AR9">
            <v>171534.56</v>
          </cell>
          <cell r="AS9">
            <v>400929.49838472274</v>
          </cell>
          <cell r="AT9">
            <v>229395</v>
          </cell>
          <cell r="AV9">
            <v>229395</v>
          </cell>
          <cell r="AW9">
            <v>57348.75</v>
          </cell>
          <cell r="AX9">
            <v>57348.75</v>
          </cell>
          <cell r="AY9">
            <v>57348.75</v>
          </cell>
          <cell r="AZ9">
            <v>57348.75</v>
          </cell>
          <cell r="BA9">
            <v>1125958.7100000002</v>
          </cell>
          <cell r="BC9">
            <v>1125958.7100000002</v>
          </cell>
          <cell r="BD9">
            <v>0.74565955158124342</v>
          </cell>
          <cell r="BE9">
            <v>839581.8667975954</v>
          </cell>
          <cell r="BF9">
            <v>227541.1827930969</v>
          </cell>
          <cell r="BH9">
            <v>227541.1827930969</v>
          </cell>
          <cell r="BI9">
            <v>847893.7272788916</v>
          </cell>
          <cell r="BJ9">
            <v>620353</v>
          </cell>
          <cell r="BL9">
            <v>620353</v>
          </cell>
          <cell r="BM9">
            <v>155088.25</v>
          </cell>
          <cell r="BN9">
            <v>155088.25</v>
          </cell>
          <cell r="BO9">
            <v>155088.25</v>
          </cell>
          <cell r="BP9">
            <v>155088.25</v>
          </cell>
        </row>
        <row r="10">
          <cell r="A10" t="str">
            <v>100700920A</v>
          </cell>
          <cell r="B10" t="str">
            <v xml:space="preserve">MCCURTAIN MEM HSP </v>
          </cell>
          <cell r="C10">
            <v>1</v>
          </cell>
          <cell r="D10">
            <v>12</v>
          </cell>
          <cell r="E10">
            <v>371342</v>
          </cell>
          <cell r="F10">
            <v>44013</v>
          </cell>
          <cell r="G10">
            <v>44377</v>
          </cell>
          <cell r="H10">
            <v>1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W10" t="e">
            <v>#N/A</v>
          </cell>
          <cell r="Y10" t="e">
            <v>#N/A</v>
          </cell>
          <cell r="Z10" t="e">
            <v>#N/A</v>
          </cell>
          <cell r="AB10" t="e">
            <v>#N/A</v>
          </cell>
          <cell r="AC10">
            <v>0</v>
          </cell>
          <cell r="AD10">
            <v>0</v>
          </cell>
          <cell r="AE10" t="e">
            <v>#N/A</v>
          </cell>
          <cell r="AF10" t="e">
            <v>#N/A</v>
          </cell>
          <cell r="AG10" t="e">
            <v>#N/A</v>
          </cell>
          <cell r="AH10">
            <v>0</v>
          </cell>
          <cell r="AJ10">
            <v>0</v>
          </cell>
          <cell r="AK10">
            <v>3358465.74</v>
          </cell>
          <cell r="AM10">
            <v>3358465.74</v>
          </cell>
          <cell r="AN10">
            <v>0.57421969451999999</v>
          </cell>
          <cell r="AO10">
            <v>1928497.1712786858</v>
          </cell>
          <cell r="AP10">
            <v>1578167.9899999998</v>
          </cell>
          <cell r="AR10">
            <v>1578167.9899999998</v>
          </cell>
          <cell r="AS10">
            <v>1947589.2932743449</v>
          </cell>
          <cell r="AT10">
            <v>369421</v>
          </cell>
          <cell r="AV10">
            <v>369421</v>
          </cell>
          <cell r="AW10">
            <v>92355.25</v>
          </cell>
          <cell r="AX10">
            <v>92355.25</v>
          </cell>
          <cell r="AY10">
            <v>92355.25</v>
          </cell>
          <cell r="AZ10">
            <v>92355.25</v>
          </cell>
          <cell r="BA10">
            <v>7113164.3899999503</v>
          </cell>
          <cell r="BC10">
            <v>7113164.3899999503</v>
          </cell>
          <cell r="BD10">
            <v>0.28133719691814579</v>
          </cell>
          <cell r="BE10">
            <v>2001197.7307005585</v>
          </cell>
          <cell r="BF10">
            <v>1878689.53</v>
          </cell>
          <cell r="BH10">
            <v>1878689.53</v>
          </cell>
          <cell r="BI10">
            <v>2021009.588234494</v>
          </cell>
          <cell r="BJ10">
            <v>142320</v>
          </cell>
          <cell r="BL10">
            <v>142320</v>
          </cell>
          <cell r="BM10">
            <v>35580</v>
          </cell>
          <cell r="BN10">
            <v>35580</v>
          </cell>
          <cell r="BO10">
            <v>35580</v>
          </cell>
          <cell r="BP10">
            <v>35580</v>
          </cell>
        </row>
        <row r="11">
          <cell r="A11" t="str">
            <v>200226190A</v>
          </cell>
          <cell r="B11" t="str">
            <v xml:space="preserve">MERCY HOSPITAL HEALDTON INC </v>
          </cell>
          <cell r="C11">
            <v>1</v>
          </cell>
          <cell r="D11">
            <v>12</v>
          </cell>
          <cell r="E11">
            <v>371310</v>
          </cell>
          <cell r="F11">
            <v>44013</v>
          </cell>
          <cell r="G11">
            <v>44377</v>
          </cell>
          <cell r="H11">
            <v>1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W11" t="e">
            <v>#N/A</v>
          </cell>
          <cell r="Y11" t="e">
            <v>#N/A</v>
          </cell>
          <cell r="Z11" t="e">
            <v>#N/A</v>
          </cell>
          <cell r="AB11" t="e">
            <v>#N/A</v>
          </cell>
          <cell r="AC11">
            <v>0</v>
          </cell>
          <cell r="AD11">
            <v>0</v>
          </cell>
          <cell r="AE11" t="e">
            <v>#N/A</v>
          </cell>
          <cell r="AF11" t="e">
            <v>#N/A</v>
          </cell>
          <cell r="AG11" t="e">
            <v>#N/A</v>
          </cell>
          <cell r="AH11">
            <v>0</v>
          </cell>
          <cell r="AJ11">
            <v>0</v>
          </cell>
          <cell r="AK11">
            <v>77725.87</v>
          </cell>
          <cell r="AM11">
            <v>77725.87</v>
          </cell>
          <cell r="AN11">
            <v>0.77750436950000001</v>
          </cell>
          <cell r="AO11">
            <v>60432.203548188962</v>
          </cell>
          <cell r="AP11">
            <v>31176.02</v>
          </cell>
          <cell r="AR11">
            <v>31176.02</v>
          </cell>
          <cell r="AS11">
            <v>61030.482363316034</v>
          </cell>
          <cell r="AT11">
            <v>29854</v>
          </cell>
          <cell r="AV11">
            <v>29854</v>
          </cell>
          <cell r="AW11">
            <v>7463.5</v>
          </cell>
          <cell r="AX11">
            <v>7463.5</v>
          </cell>
          <cell r="AY11">
            <v>7463.5</v>
          </cell>
          <cell r="AZ11">
            <v>7463.5</v>
          </cell>
          <cell r="BA11">
            <v>2660346.44</v>
          </cell>
          <cell r="BC11">
            <v>2660346.44</v>
          </cell>
          <cell r="BD11">
            <v>0.3814584304893191</v>
          </cell>
          <cell r="BE11">
            <v>1014811.5775602475</v>
          </cell>
          <cell r="BF11">
            <v>359884.67</v>
          </cell>
          <cell r="BH11">
            <v>359884.67</v>
          </cell>
          <cell r="BI11">
            <v>1024858.212178094</v>
          </cell>
          <cell r="BJ11">
            <v>664974</v>
          </cell>
          <cell r="BL11">
            <v>664974</v>
          </cell>
          <cell r="BM11">
            <v>166243.5</v>
          </cell>
          <cell r="BN11">
            <v>166243.5</v>
          </cell>
          <cell r="BO11">
            <v>166243.5</v>
          </cell>
          <cell r="BP11">
            <v>166243.5</v>
          </cell>
        </row>
        <row r="12">
          <cell r="A12" t="str">
            <v>200521810B</v>
          </cell>
          <cell r="B12" t="str">
            <v xml:space="preserve">MERCY HOSPITAL KINGFISHER, INC </v>
          </cell>
          <cell r="C12">
            <v>1</v>
          </cell>
          <cell r="D12">
            <v>12</v>
          </cell>
          <cell r="E12">
            <v>371313</v>
          </cell>
          <cell r="F12">
            <v>44013</v>
          </cell>
          <cell r="G12">
            <v>44377</v>
          </cell>
          <cell r="H12">
            <v>1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W12" t="e">
            <v>#N/A</v>
          </cell>
          <cell r="Y12" t="e">
            <v>#N/A</v>
          </cell>
          <cell r="Z12" t="e">
            <v>#N/A</v>
          </cell>
          <cell r="AB12" t="e">
            <v>#N/A</v>
          </cell>
          <cell r="AC12">
            <v>0</v>
          </cell>
          <cell r="AD12">
            <v>0</v>
          </cell>
          <cell r="AE12" t="e">
            <v>#N/A</v>
          </cell>
          <cell r="AF12" t="e">
            <v>#N/A</v>
          </cell>
          <cell r="AG12" t="e">
            <v>#N/A</v>
          </cell>
          <cell r="AH12">
            <v>0</v>
          </cell>
          <cell r="AJ12">
            <v>0</v>
          </cell>
          <cell r="AK12">
            <v>267943.37</v>
          </cell>
          <cell r="AM12">
            <v>267943.37</v>
          </cell>
          <cell r="AN12">
            <v>0.52449848469000004</v>
          </cell>
          <cell r="AO12">
            <v>140535.89154773203</v>
          </cell>
          <cell r="AP12">
            <v>67543.88</v>
          </cell>
          <cell r="AR12">
            <v>67543.88</v>
          </cell>
          <cell r="AS12">
            <v>141927.19687405459</v>
          </cell>
          <cell r="AT12">
            <v>74383</v>
          </cell>
          <cell r="AV12">
            <v>74383</v>
          </cell>
          <cell r="AW12">
            <v>18595.75</v>
          </cell>
          <cell r="AX12">
            <v>18595.75</v>
          </cell>
          <cell r="AY12">
            <v>18595.75</v>
          </cell>
          <cell r="AZ12">
            <v>18595.75</v>
          </cell>
          <cell r="BA12">
            <v>2468191.11</v>
          </cell>
          <cell r="BC12">
            <v>2468191.11</v>
          </cell>
          <cell r="BD12">
            <v>0.34045501491817243</v>
          </cell>
          <cell r="BE12">
            <v>840308.04117595055</v>
          </cell>
          <cell r="BF12">
            <v>361411.42471828178</v>
          </cell>
          <cell r="BH12">
            <v>361411.42471828178</v>
          </cell>
          <cell r="BI12">
            <v>848627.09078359243</v>
          </cell>
          <cell r="BJ12">
            <v>487216</v>
          </cell>
          <cell r="BL12">
            <v>487216</v>
          </cell>
          <cell r="BM12">
            <v>121804</v>
          </cell>
          <cell r="BN12">
            <v>121804</v>
          </cell>
          <cell r="BO12">
            <v>121804</v>
          </cell>
          <cell r="BP12">
            <v>121804</v>
          </cell>
        </row>
        <row r="13">
          <cell r="A13" t="str">
            <v>200425410C</v>
          </cell>
          <cell r="B13" t="str">
            <v xml:space="preserve">MERCY HOSPITAL LOGAN COUNTY </v>
          </cell>
          <cell r="C13">
            <v>1</v>
          </cell>
          <cell r="D13">
            <v>12</v>
          </cell>
          <cell r="E13">
            <v>371317</v>
          </cell>
          <cell r="F13">
            <v>44013</v>
          </cell>
          <cell r="G13">
            <v>44377</v>
          </cell>
          <cell r="H13">
            <v>1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W13" t="e">
            <v>#N/A</v>
          </cell>
          <cell r="Y13" t="e">
            <v>#N/A</v>
          </cell>
          <cell r="Z13" t="e">
            <v>#N/A</v>
          </cell>
          <cell r="AB13" t="e">
            <v>#N/A</v>
          </cell>
          <cell r="AC13">
            <v>0</v>
          </cell>
          <cell r="AD13">
            <v>0</v>
          </cell>
          <cell r="AE13" t="e">
            <v>#N/A</v>
          </cell>
          <cell r="AF13" t="e">
            <v>#N/A</v>
          </cell>
          <cell r="AG13" t="e">
            <v>#N/A</v>
          </cell>
          <cell r="AH13">
            <v>0</v>
          </cell>
          <cell r="AJ13">
            <v>0</v>
          </cell>
          <cell r="AK13">
            <v>1023396.28</v>
          </cell>
          <cell r="AM13">
            <v>1023396.28</v>
          </cell>
          <cell r="AN13">
            <v>0.48382168027</v>
          </cell>
          <cell r="AO13">
            <v>495141.30777166743</v>
          </cell>
          <cell r="AP13">
            <v>354509.56</v>
          </cell>
          <cell r="AR13">
            <v>354509.56</v>
          </cell>
          <cell r="AS13">
            <v>500043.20671860693</v>
          </cell>
          <cell r="AT13">
            <v>145534</v>
          </cell>
          <cell r="AV13">
            <v>145534</v>
          </cell>
          <cell r="AW13">
            <v>36383.5</v>
          </cell>
          <cell r="AX13">
            <v>36383.5</v>
          </cell>
          <cell r="AY13">
            <v>36383.5</v>
          </cell>
          <cell r="AZ13">
            <v>36383.5</v>
          </cell>
          <cell r="BA13">
            <v>6257689.5300000003</v>
          </cell>
          <cell r="BC13">
            <v>6257689.5300000003</v>
          </cell>
          <cell r="BD13">
            <v>0.36687122463642358</v>
          </cell>
          <cell r="BE13">
            <v>2295766.2212656261</v>
          </cell>
          <cell r="BF13">
            <v>998665.62812500249</v>
          </cell>
          <cell r="BH13">
            <v>998665.62812500249</v>
          </cell>
          <cell r="BI13">
            <v>2318494.3068561559</v>
          </cell>
          <cell r="BJ13">
            <v>1319829</v>
          </cell>
          <cell r="BL13">
            <v>1319829</v>
          </cell>
          <cell r="BM13">
            <v>329957.25</v>
          </cell>
          <cell r="BN13">
            <v>329957.25</v>
          </cell>
          <cell r="BO13">
            <v>329957.25</v>
          </cell>
          <cell r="BP13">
            <v>329957.25</v>
          </cell>
        </row>
        <row r="14">
          <cell r="A14" t="str">
            <v>200318440B</v>
          </cell>
          <cell r="B14" t="str">
            <v xml:space="preserve">MERCY HOSPITAL TISHOMINGO </v>
          </cell>
          <cell r="C14">
            <v>1</v>
          </cell>
          <cell r="D14">
            <v>12</v>
          </cell>
          <cell r="E14">
            <v>371304</v>
          </cell>
          <cell r="F14">
            <v>44013</v>
          </cell>
          <cell r="G14">
            <v>44377</v>
          </cell>
          <cell r="H14">
            <v>1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W14" t="e">
            <v>#N/A</v>
          </cell>
          <cell r="Y14" t="e">
            <v>#N/A</v>
          </cell>
          <cell r="Z14" t="e">
            <v>#N/A</v>
          </cell>
          <cell r="AB14" t="e">
            <v>#N/A</v>
          </cell>
          <cell r="AC14">
            <v>0</v>
          </cell>
          <cell r="AD14">
            <v>0</v>
          </cell>
          <cell r="AE14" t="e">
            <v>#N/A</v>
          </cell>
          <cell r="AF14" t="e">
            <v>#N/A</v>
          </cell>
          <cell r="AG14" t="e">
            <v>#N/A</v>
          </cell>
          <cell r="AH14">
            <v>0</v>
          </cell>
          <cell r="AJ14">
            <v>0</v>
          </cell>
          <cell r="AK14">
            <v>166928.32999999999</v>
          </cell>
          <cell r="AM14">
            <v>166928.32999999999</v>
          </cell>
          <cell r="AN14">
            <v>0.60390514482000002</v>
          </cell>
          <cell r="AO14">
            <v>100808.87730321074</v>
          </cell>
          <cell r="AP14">
            <v>65065.69</v>
          </cell>
          <cell r="AR14">
            <v>65065.69</v>
          </cell>
          <cell r="AS14">
            <v>101806.88518851253</v>
          </cell>
          <cell r="AT14">
            <v>36741</v>
          </cell>
          <cell r="AV14">
            <v>36741</v>
          </cell>
          <cell r="AW14">
            <v>9185.25</v>
          </cell>
          <cell r="AX14">
            <v>9185.25</v>
          </cell>
          <cell r="AY14">
            <v>9185.25</v>
          </cell>
          <cell r="AZ14">
            <v>9185.25</v>
          </cell>
          <cell r="BA14">
            <v>2986298.28</v>
          </cell>
          <cell r="BC14">
            <v>2986298.28</v>
          </cell>
          <cell r="BD14">
            <v>0.45985778255694537</v>
          </cell>
          <cell r="BE14">
            <v>1373272.5050944199</v>
          </cell>
          <cell r="BF14">
            <v>715347.29999999795</v>
          </cell>
          <cell r="BH14">
            <v>715347.29999999795</v>
          </cell>
          <cell r="BI14">
            <v>1386867.9028948548</v>
          </cell>
          <cell r="BJ14">
            <v>671521</v>
          </cell>
          <cell r="BL14">
            <v>671521</v>
          </cell>
          <cell r="BM14">
            <v>167880.25</v>
          </cell>
          <cell r="BN14">
            <v>167880.25</v>
          </cell>
          <cell r="BO14">
            <v>167880.25</v>
          </cell>
          <cell r="BP14">
            <v>167880.25</v>
          </cell>
        </row>
        <row r="15">
          <cell r="A15" t="str">
            <v>200490030A</v>
          </cell>
          <cell r="B15" t="str">
            <v xml:space="preserve">MERCY HOSPITAL WATONGA INC </v>
          </cell>
          <cell r="C15">
            <v>1</v>
          </cell>
          <cell r="D15">
            <v>12</v>
          </cell>
          <cell r="E15">
            <v>371302</v>
          </cell>
          <cell r="F15">
            <v>44013</v>
          </cell>
          <cell r="G15">
            <v>44377</v>
          </cell>
          <cell r="H15">
            <v>1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W15" t="e">
            <v>#N/A</v>
          </cell>
          <cell r="Y15" t="e">
            <v>#N/A</v>
          </cell>
          <cell r="Z15" t="e">
            <v>#N/A</v>
          </cell>
          <cell r="AB15" t="e">
            <v>#N/A</v>
          </cell>
          <cell r="AC15">
            <v>0</v>
          </cell>
          <cell r="AD15">
            <v>0</v>
          </cell>
          <cell r="AE15" t="e">
            <v>#N/A</v>
          </cell>
          <cell r="AF15" t="e">
            <v>#N/A</v>
          </cell>
          <cell r="AG15" t="e">
            <v>#N/A</v>
          </cell>
          <cell r="AH15">
            <v>0</v>
          </cell>
          <cell r="AJ15">
            <v>0</v>
          </cell>
          <cell r="AK15">
            <v>353169.95</v>
          </cell>
          <cell r="AM15">
            <v>353169.95</v>
          </cell>
          <cell r="AN15">
            <v>0.89373408977000002</v>
          </cell>
          <cell r="AO15">
            <v>315640.02379736642</v>
          </cell>
          <cell r="AP15">
            <v>140084.59</v>
          </cell>
          <cell r="AR15">
            <v>140084.59</v>
          </cell>
          <cell r="AS15">
            <v>318764.86003296037</v>
          </cell>
          <cell r="AT15">
            <v>178680</v>
          </cell>
          <cell r="AV15">
            <v>178680</v>
          </cell>
          <cell r="AW15">
            <v>44670</v>
          </cell>
          <cell r="AX15">
            <v>44670</v>
          </cell>
          <cell r="AY15">
            <v>44670</v>
          </cell>
          <cell r="AZ15">
            <v>44670</v>
          </cell>
          <cell r="BA15">
            <v>2608069.35</v>
          </cell>
          <cell r="BC15">
            <v>2608069.35</v>
          </cell>
          <cell r="BD15">
            <v>0.34960123974208884</v>
          </cell>
          <cell r="BE15">
            <v>911784.27809334383</v>
          </cell>
          <cell r="BF15">
            <v>402273.42000000004</v>
          </cell>
          <cell r="BH15">
            <v>402273.42000000004</v>
          </cell>
          <cell r="BI15">
            <v>920810.94244646793</v>
          </cell>
          <cell r="BJ15">
            <v>518538</v>
          </cell>
          <cell r="BL15">
            <v>518538</v>
          </cell>
          <cell r="BM15">
            <v>129634.5</v>
          </cell>
          <cell r="BN15">
            <v>129634.5</v>
          </cell>
          <cell r="BO15">
            <v>129634.5</v>
          </cell>
          <cell r="BP15">
            <v>129634.5</v>
          </cell>
        </row>
        <row r="16">
          <cell r="A16" t="str">
            <v>100699360I</v>
          </cell>
          <cell r="B16" t="str">
            <v xml:space="preserve">NEWMAN MEMORIAL HOSPITAL, INC </v>
          </cell>
          <cell r="C16">
            <v>1</v>
          </cell>
          <cell r="D16">
            <v>12</v>
          </cell>
          <cell r="E16">
            <v>371336</v>
          </cell>
          <cell r="F16">
            <v>44197</v>
          </cell>
          <cell r="G16">
            <v>44561</v>
          </cell>
          <cell r="H16">
            <v>1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W16" t="e">
            <v>#N/A</v>
          </cell>
          <cell r="Y16" t="e">
            <v>#N/A</v>
          </cell>
          <cell r="Z16" t="e">
            <v>#N/A</v>
          </cell>
          <cell r="AB16" t="e">
            <v>#N/A</v>
          </cell>
          <cell r="AC16">
            <v>0</v>
          </cell>
          <cell r="AD16">
            <v>0</v>
          </cell>
          <cell r="AE16" t="e">
            <v>#N/A</v>
          </cell>
          <cell r="AF16" t="e">
            <v>#N/A</v>
          </cell>
          <cell r="AG16" t="e">
            <v>#N/A</v>
          </cell>
          <cell r="AH16">
            <v>0</v>
          </cell>
          <cell r="AJ16">
            <v>0</v>
          </cell>
          <cell r="AK16">
            <v>249773.34</v>
          </cell>
          <cell r="AM16">
            <v>249773.34</v>
          </cell>
          <cell r="AN16">
            <v>0.47642146899999999</v>
          </cell>
          <cell r="AO16">
            <v>118997.38155983646</v>
          </cell>
          <cell r="AP16">
            <v>65017.65</v>
          </cell>
          <cell r="AR16">
            <v>65017.65</v>
          </cell>
          <cell r="AS16">
            <v>120175.45563727885</v>
          </cell>
          <cell r="AT16">
            <v>55158</v>
          </cell>
          <cell r="AV16">
            <v>55158</v>
          </cell>
          <cell r="AW16">
            <v>13789.5</v>
          </cell>
          <cell r="AX16">
            <v>13789.5</v>
          </cell>
          <cell r="AY16">
            <v>13789.5</v>
          </cell>
          <cell r="AZ16">
            <v>13789.5</v>
          </cell>
          <cell r="BA16">
            <v>590021.28</v>
          </cell>
          <cell r="BC16">
            <v>590021.28</v>
          </cell>
          <cell r="BD16">
            <v>0.73290744311315037</v>
          </cell>
          <cell r="BE16">
            <v>432430.98770714819</v>
          </cell>
          <cell r="BF16">
            <v>119797.96000000009</v>
          </cell>
          <cell r="BH16">
            <v>119797.96000000009</v>
          </cell>
          <cell r="BI16">
            <v>436712.05448544899</v>
          </cell>
          <cell r="BJ16">
            <v>316914</v>
          </cell>
          <cell r="BL16">
            <v>316914</v>
          </cell>
          <cell r="BM16">
            <v>79228.5</v>
          </cell>
          <cell r="BN16">
            <v>79228.5</v>
          </cell>
          <cell r="BO16">
            <v>79228.5</v>
          </cell>
          <cell r="BP16">
            <v>79228.5</v>
          </cell>
        </row>
        <row r="17">
          <cell r="A17" t="str">
            <v>200231400B</v>
          </cell>
          <cell r="B17" t="str">
            <v xml:space="preserve">PRAGUE HEALTHCARE AUTHORITY </v>
          </cell>
          <cell r="C17">
            <v>1</v>
          </cell>
          <cell r="D17">
            <v>9</v>
          </cell>
          <cell r="E17">
            <v>371301</v>
          </cell>
          <cell r="F17">
            <v>44197</v>
          </cell>
          <cell r="G17">
            <v>44469</v>
          </cell>
          <cell r="H17">
            <v>1.3369963369963369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W17" t="e">
            <v>#N/A</v>
          </cell>
          <cell r="Y17" t="e">
            <v>#N/A</v>
          </cell>
          <cell r="Z17" t="e">
            <v>#N/A</v>
          </cell>
          <cell r="AB17" t="e">
            <v>#N/A</v>
          </cell>
          <cell r="AC17">
            <v>0</v>
          </cell>
          <cell r="AD17">
            <v>0</v>
          </cell>
          <cell r="AE17" t="e">
            <v>#N/A</v>
          </cell>
          <cell r="AF17" t="e">
            <v>#N/A</v>
          </cell>
          <cell r="AG17" t="e">
            <v>#N/A</v>
          </cell>
          <cell r="AH17">
            <v>0</v>
          </cell>
          <cell r="AJ17">
            <v>0</v>
          </cell>
          <cell r="AK17">
            <v>213959.32326007326</v>
          </cell>
          <cell r="AM17">
            <v>213959.32326007326</v>
          </cell>
          <cell r="AN17">
            <v>0.75707364014</v>
          </cell>
          <cell r="AO17">
            <v>161982.96370239463</v>
          </cell>
          <cell r="AP17">
            <v>23481.16</v>
          </cell>
          <cell r="AR17">
            <v>31394.224908424905</v>
          </cell>
          <cell r="AS17">
            <v>163586.59504304835</v>
          </cell>
          <cell r="AT17">
            <v>132192</v>
          </cell>
          <cell r="AV17">
            <v>132192</v>
          </cell>
          <cell r="AW17">
            <v>33048</v>
          </cell>
          <cell r="AX17">
            <v>33048</v>
          </cell>
          <cell r="AY17">
            <v>33048</v>
          </cell>
          <cell r="AZ17">
            <v>33048</v>
          </cell>
          <cell r="BA17">
            <v>1605060.8536630035</v>
          </cell>
          <cell r="BC17">
            <v>1605060.8536630035</v>
          </cell>
          <cell r="BD17">
            <v>0.4822948184524693</v>
          </cell>
          <cell r="BE17">
            <v>774112.53302256367</v>
          </cell>
          <cell r="BF17">
            <v>225266.02740610312</v>
          </cell>
          <cell r="BH17">
            <v>301179.85349167633</v>
          </cell>
          <cell r="BI17">
            <v>781776.24709948711</v>
          </cell>
          <cell r="BJ17">
            <v>480596</v>
          </cell>
          <cell r="BL17">
            <v>480596</v>
          </cell>
          <cell r="BM17">
            <v>120149</v>
          </cell>
          <cell r="BN17">
            <v>120149</v>
          </cell>
          <cell r="BO17">
            <v>120149</v>
          </cell>
          <cell r="BP17">
            <v>120149</v>
          </cell>
        </row>
        <row r="18">
          <cell r="A18" t="str">
            <v>100699550A</v>
          </cell>
          <cell r="B18" t="str">
            <v xml:space="preserve">ST JOHN SAPULPA INC </v>
          </cell>
          <cell r="C18">
            <v>1</v>
          </cell>
          <cell r="D18">
            <v>12</v>
          </cell>
          <cell r="E18">
            <v>371312</v>
          </cell>
          <cell r="F18">
            <v>44013</v>
          </cell>
          <cell r="G18">
            <v>44377</v>
          </cell>
          <cell r="H18">
            <v>1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W18" t="e">
            <v>#N/A</v>
          </cell>
          <cell r="Y18" t="e">
            <v>#N/A</v>
          </cell>
          <cell r="Z18" t="e">
            <v>#N/A</v>
          </cell>
          <cell r="AB18" t="e">
            <v>#N/A</v>
          </cell>
          <cell r="AC18">
            <v>0</v>
          </cell>
          <cell r="AD18">
            <v>0</v>
          </cell>
          <cell r="AE18" t="e">
            <v>#N/A</v>
          </cell>
          <cell r="AF18" t="e">
            <v>#N/A</v>
          </cell>
          <cell r="AG18" t="e">
            <v>#N/A</v>
          </cell>
          <cell r="AH18">
            <v>0</v>
          </cell>
          <cell r="AJ18">
            <v>0</v>
          </cell>
          <cell r="AK18">
            <v>933897.09</v>
          </cell>
          <cell r="AM18">
            <v>933897.09</v>
          </cell>
          <cell r="AN18">
            <v>0.54547060139000003</v>
          </cell>
          <cell r="AO18">
            <v>509413.40731867094</v>
          </cell>
          <cell r="AP18">
            <v>368092.64</v>
          </cell>
          <cell r="AQ18">
            <v>368092.64</v>
          </cell>
          <cell r="AR18">
            <v>736185.28</v>
          </cell>
          <cell r="AS18">
            <v>514456.6000511258</v>
          </cell>
          <cell r="AT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21617865.799999699</v>
          </cell>
          <cell r="BC18">
            <v>21617865.799999699</v>
          </cell>
          <cell r="BD18">
            <v>0.23379507805113428</v>
          </cell>
          <cell r="BE18">
            <v>5054150.6220098762</v>
          </cell>
          <cell r="BF18">
            <v>2790813.7657315615</v>
          </cell>
          <cell r="BH18">
            <v>2790813.7657315615</v>
          </cell>
          <cell r="BI18">
            <v>5104186.7131677745</v>
          </cell>
          <cell r="BJ18">
            <v>2313373</v>
          </cell>
          <cell r="BL18">
            <v>2313373</v>
          </cell>
          <cell r="BM18">
            <v>578343.25</v>
          </cell>
          <cell r="BN18">
            <v>578343.25</v>
          </cell>
          <cell r="BO18">
            <v>578343.25</v>
          </cell>
          <cell r="BP18">
            <v>578343.25</v>
          </cell>
        </row>
        <row r="19">
          <cell r="A19" t="str">
            <v>201055780B</v>
          </cell>
          <cell r="B19" t="str">
            <v xml:space="preserve">STROUD REGIONAL MEDICAL CENTER </v>
          </cell>
          <cell r="C19">
            <v>1</v>
          </cell>
          <cell r="D19">
            <v>13</v>
          </cell>
          <cell r="E19">
            <v>371316</v>
          </cell>
          <cell r="F19">
            <v>44105</v>
          </cell>
          <cell r="G19">
            <v>44500</v>
          </cell>
          <cell r="H19">
            <v>0.92171717171717171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W19" t="e">
            <v>#N/A</v>
          </cell>
          <cell r="Y19" t="e">
            <v>#N/A</v>
          </cell>
          <cell r="Z19" t="e">
            <v>#N/A</v>
          </cell>
          <cell r="AB19" t="e">
            <v>#N/A</v>
          </cell>
          <cell r="AC19">
            <v>0</v>
          </cell>
          <cell r="AD19">
            <v>0</v>
          </cell>
          <cell r="AE19" t="e">
            <v>#N/A</v>
          </cell>
          <cell r="AF19" t="e">
            <v>#N/A</v>
          </cell>
          <cell r="AG19" t="e">
            <v>#N/A</v>
          </cell>
          <cell r="AH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1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743600.80328282935</v>
          </cell>
          <cell r="BC19">
            <v>743600.80328282935</v>
          </cell>
          <cell r="BD19">
            <v>0.96663901190768353</v>
          </cell>
          <cell r="BE19">
            <v>718793.54573907389</v>
          </cell>
          <cell r="BF19">
            <v>381593.25854596827</v>
          </cell>
          <cell r="BH19">
            <v>351721.05901332933</v>
          </cell>
          <cell r="BI19">
            <v>725909.60184189072</v>
          </cell>
          <cell r="BJ19">
            <v>374189</v>
          </cell>
          <cell r="BL19">
            <v>374189</v>
          </cell>
          <cell r="BM19">
            <v>93547.25</v>
          </cell>
          <cell r="BN19">
            <v>93547.25</v>
          </cell>
          <cell r="BO19">
            <v>93547.25</v>
          </cell>
          <cell r="BP19">
            <v>93547.25</v>
          </cell>
        </row>
        <row r="20">
          <cell r="AK20">
            <v>8429615.8932600748</v>
          </cell>
          <cell r="AL20">
            <v>0</v>
          </cell>
          <cell r="AM20">
            <v>8429615.8932600748</v>
          </cell>
          <cell r="AO20">
            <v>5296618.9893073849</v>
          </cell>
          <cell r="AP20">
            <v>3309521.05</v>
          </cell>
          <cell r="AQ20">
            <v>368092.64</v>
          </cell>
          <cell r="AR20">
            <v>3685526.7549084248</v>
          </cell>
          <cell r="AS20">
            <v>5349055.5173015287</v>
          </cell>
          <cell r="AT20">
            <v>1885256</v>
          </cell>
          <cell r="AU20">
            <v>0</v>
          </cell>
          <cell r="AV20">
            <v>1885256</v>
          </cell>
          <cell r="AW20">
            <v>471314</v>
          </cell>
          <cell r="AX20">
            <v>471314</v>
          </cell>
          <cell r="AY20">
            <v>471314</v>
          </cell>
          <cell r="AZ20">
            <v>471314</v>
          </cell>
          <cell r="BA20">
            <v>67405242.986945495</v>
          </cell>
          <cell r="BB20">
            <v>0</v>
          </cell>
          <cell r="BC20">
            <v>67405242.986945495</v>
          </cell>
          <cell r="BE20">
            <v>24913297.227906946</v>
          </cell>
          <cell r="BF20">
            <v>10585308.288525021</v>
          </cell>
          <cell r="BG20">
            <v>0</v>
          </cell>
          <cell r="BH20">
            <v>10631349.915077955</v>
          </cell>
          <cell r="BI20">
            <v>25159938.870463219</v>
          </cell>
          <cell r="BJ20">
            <v>14528592</v>
          </cell>
          <cell r="BK20">
            <v>0</v>
          </cell>
          <cell r="BL20">
            <v>14528592</v>
          </cell>
          <cell r="BM20">
            <v>3632148</v>
          </cell>
          <cell r="BN20">
            <v>3632148</v>
          </cell>
          <cell r="BO20">
            <v>3632148</v>
          </cell>
          <cell r="BP20">
            <v>3632148</v>
          </cell>
        </row>
        <row r="22">
          <cell r="A22" t="str">
            <v>201053560B</v>
          </cell>
          <cell r="B22" t="str">
            <v xml:space="preserve">THE PHYSICIANS HOSPITAL IN ANADARKO </v>
          </cell>
          <cell r="C22">
            <v>1</v>
          </cell>
          <cell r="D22">
            <v>13</v>
          </cell>
          <cell r="E22">
            <v>371314</v>
          </cell>
          <cell r="F22">
            <v>44105</v>
          </cell>
          <cell r="G22">
            <v>44500</v>
          </cell>
          <cell r="H22">
            <v>0.92171717171717171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W22" t="e">
            <v>#N/A</v>
          </cell>
          <cell r="Y22" t="e">
            <v>#N/A</v>
          </cell>
          <cell r="Z22" t="e">
            <v>#N/A</v>
          </cell>
          <cell r="AB22" t="e">
            <v>#N/A</v>
          </cell>
          <cell r="AC22">
            <v>0</v>
          </cell>
          <cell r="AD22">
            <v>0</v>
          </cell>
          <cell r="AE22" t="e">
            <v>#N/A</v>
          </cell>
          <cell r="AF22" t="e">
            <v>#N/A</v>
          </cell>
          <cell r="AG22" t="e">
            <v>#N/A</v>
          </cell>
          <cell r="AH22">
            <v>0</v>
          </cell>
          <cell r="AJ22">
            <v>0</v>
          </cell>
          <cell r="AK22">
            <v>311160.21414141415</v>
          </cell>
          <cell r="AM22">
            <v>311160.21414141415</v>
          </cell>
          <cell r="AN22">
            <v>0.93786439412</v>
          </cell>
          <cell r="AO22">
            <v>291826.08570998686</v>
          </cell>
          <cell r="AP22">
            <v>99200.9</v>
          </cell>
          <cell r="AR22">
            <v>91435.172979797979</v>
          </cell>
          <cell r="AS22">
            <v>294715.16395851574</v>
          </cell>
          <cell r="AT22">
            <v>203280</v>
          </cell>
          <cell r="AV22">
            <v>203280</v>
          </cell>
          <cell r="AW22">
            <v>50820</v>
          </cell>
          <cell r="AX22">
            <v>50820</v>
          </cell>
          <cell r="AY22">
            <v>50820</v>
          </cell>
          <cell r="AZ22">
            <v>50820</v>
          </cell>
          <cell r="BA22">
            <v>1441371.2203282828</v>
          </cell>
          <cell r="BC22">
            <v>1441371.2203282828</v>
          </cell>
          <cell r="BD22">
            <v>0.80387451726679438</v>
          </cell>
          <cell r="BE22">
            <v>1158681.5939436487</v>
          </cell>
          <cell r="BF22">
            <v>440026.20999999897</v>
          </cell>
          <cell r="BH22">
            <v>405579.7137626253</v>
          </cell>
          <cell r="BI22">
            <v>1170152.5417236909</v>
          </cell>
          <cell r="BJ22">
            <v>764573</v>
          </cell>
          <cell r="BL22">
            <v>764573</v>
          </cell>
          <cell r="BM22">
            <v>191143.25</v>
          </cell>
          <cell r="BN22">
            <v>191143.25</v>
          </cell>
          <cell r="BO22">
            <v>191143.25</v>
          </cell>
          <cell r="BP22">
            <v>191143.25</v>
          </cell>
        </row>
        <row r="23">
          <cell r="A23" t="str">
            <v>100700790A</v>
          </cell>
          <cell r="B23" t="str">
            <v xml:space="preserve">ARBUCKLE MEM HSP </v>
          </cell>
          <cell r="C23">
            <v>2</v>
          </cell>
          <cell r="D23">
            <v>12</v>
          </cell>
          <cell r="E23">
            <v>371328</v>
          </cell>
          <cell r="F23">
            <v>44197</v>
          </cell>
          <cell r="G23">
            <v>44561</v>
          </cell>
          <cell r="H23">
            <v>1</v>
          </cell>
          <cell r="I23" t="e">
            <v>#N/A</v>
          </cell>
          <cell r="J23" t="e">
            <v>#N/A</v>
          </cell>
          <cell r="K23" t="e">
            <v>#N/A</v>
          </cell>
          <cell r="L23" t="e">
            <v>#N/A</v>
          </cell>
          <cell r="M23" t="e">
            <v>#N/A</v>
          </cell>
          <cell r="N23" t="e">
            <v>#N/A</v>
          </cell>
          <cell r="O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W23" t="e">
            <v>#N/A</v>
          </cell>
          <cell r="Y23" t="e">
            <v>#N/A</v>
          </cell>
          <cell r="Z23" t="e">
            <v>#N/A</v>
          </cell>
          <cell r="AB23" t="e">
            <v>#N/A</v>
          </cell>
          <cell r="AC23">
            <v>0</v>
          </cell>
          <cell r="AD23">
            <v>0</v>
          </cell>
          <cell r="AE23" t="e">
            <v>#N/A</v>
          </cell>
          <cell r="AF23" t="e">
            <v>#N/A</v>
          </cell>
          <cell r="AG23" t="e">
            <v>#N/A</v>
          </cell>
          <cell r="AH23">
            <v>0</v>
          </cell>
          <cell r="AJ23">
            <v>0</v>
          </cell>
          <cell r="AK23">
            <v>805538.74</v>
          </cell>
          <cell r="AM23">
            <v>805538.74</v>
          </cell>
          <cell r="AN23">
            <v>0.62320260947999995</v>
          </cell>
          <cell r="AO23">
            <v>502013.8448052312</v>
          </cell>
          <cell r="AP23">
            <v>279064.15999999997</v>
          </cell>
          <cell r="AR23">
            <v>279064.15999999997</v>
          </cell>
          <cell r="AS23">
            <v>506983.78186880302</v>
          </cell>
          <cell r="AT23">
            <v>227920</v>
          </cell>
          <cell r="AV23">
            <v>227920</v>
          </cell>
          <cell r="AW23">
            <v>56980</v>
          </cell>
          <cell r="AX23">
            <v>56980</v>
          </cell>
          <cell r="AY23">
            <v>56980</v>
          </cell>
          <cell r="AZ23">
            <v>56980</v>
          </cell>
          <cell r="BA23">
            <v>3700263.19</v>
          </cell>
          <cell r="BC23">
            <v>3700263.19</v>
          </cell>
          <cell r="BD23">
            <v>0.47363787866188467</v>
          </cell>
          <cell r="BE23">
            <v>1752584.8078022583</v>
          </cell>
          <cell r="BF23">
            <v>886070.36158688122</v>
          </cell>
          <cell r="BH23">
            <v>886070.36158688122</v>
          </cell>
          <cell r="BI23">
            <v>1769935.3973995007</v>
          </cell>
          <cell r="BJ23">
            <v>883865</v>
          </cell>
          <cell r="BL23">
            <v>883865</v>
          </cell>
          <cell r="BM23">
            <v>220966.25</v>
          </cell>
          <cell r="BN23">
            <v>220966.25</v>
          </cell>
          <cell r="BO23">
            <v>220966.25</v>
          </cell>
          <cell r="BP23">
            <v>220966.25</v>
          </cell>
        </row>
        <row r="24">
          <cell r="A24" t="str">
            <v>100262850D</v>
          </cell>
          <cell r="B24" t="str">
            <v xml:space="preserve">ATOKA COUNTY HEALTHCARE AUTHORITY </v>
          </cell>
          <cell r="C24">
            <v>2</v>
          </cell>
          <cell r="D24">
            <v>12</v>
          </cell>
          <cell r="E24">
            <v>371300</v>
          </cell>
          <cell r="F24">
            <v>44197</v>
          </cell>
          <cell r="G24">
            <v>44561</v>
          </cell>
          <cell r="H24">
            <v>1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W24" t="e">
            <v>#N/A</v>
          </cell>
          <cell r="Y24" t="e">
            <v>#N/A</v>
          </cell>
          <cell r="Z24" t="e">
            <v>#N/A</v>
          </cell>
          <cell r="AB24" t="e">
            <v>#N/A</v>
          </cell>
          <cell r="AC24">
            <v>0</v>
          </cell>
          <cell r="AD24">
            <v>0</v>
          </cell>
          <cell r="AE24" t="e">
            <v>#N/A</v>
          </cell>
          <cell r="AF24" t="e">
            <v>#N/A</v>
          </cell>
          <cell r="AG24" t="e">
            <v>#N/A</v>
          </cell>
          <cell r="AH24">
            <v>0</v>
          </cell>
          <cell r="AJ24">
            <v>0</v>
          </cell>
          <cell r="AK24">
            <v>737564.7</v>
          </cell>
          <cell r="AM24">
            <v>737564.7</v>
          </cell>
          <cell r="AN24">
            <v>0.45154402486</v>
          </cell>
          <cell r="AO24">
            <v>333042.93323265843</v>
          </cell>
          <cell r="AP24">
            <v>207032.74000000002</v>
          </cell>
          <cell r="AR24">
            <v>207032.74000000002</v>
          </cell>
          <cell r="AS24">
            <v>336340.05827166175</v>
          </cell>
          <cell r="AT24">
            <v>129307</v>
          </cell>
          <cell r="AV24">
            <v>129307</v>
          </cell>
          <cell r="AW24">
            <v>32326.75</v>
          </cell>
          <cell r="AX24">
            <v>32326.75</v>
          </cell>
          <cell r="AY24">
            <v>32326.75</v>
          </cell>
          <cell r="AZ24">
            <v>32326.75</v>
          </cell>
          <cell r="BA24">
            <v>2482798.2999999998</v>
          </cell>
          <cell r="BC24">
            <v>2482798.2999999998</v>
          </cell>
          <cell r="BD24">
            <v>0.44072198037483223</v>
          </cell>
          <cell r="BE24">
            <v>1094223.7836472667</v>
          </cell>
          <cell r="BF24">
            <v>362262.489999999</v>
          </cell>
          <cell r="BH24">
            <v>362262.489999999</v>
          </cell>
          <cell r="BI24">
            <v>1105056.5991053747</v>
          </cell>
          <cell r="BJ24">
            <v>742794</v>
          </cell>
          <cell r="BL24">
            <v>742794</v>
          </cell>
          <cell r="BM24">
            <v>185698.5</v>
          </cell>
          <cell r="BN24">
            <v>185698.5</v>
          </cell>
          <cell r="BO24">
            <v>185698.5</v>
          </cell>
          <cell r="BP24">
            <v>185698.5</v>
          </cell>
        </row>
        <row r="25">
          <cell r="A25" t="str">
            <v>100700760A</v>
          </cell>
          <cell r="B25" t="str">
            <v xml:space="preserve">BEAVER COUNTY MEMORIAL HOSPITAL </v>
          </cell>
          <cell r="C25">
            <v>2</v>
          </cell>
          <cell r="D25">
            <v>12</v>
          </cell>
          <cell r="E25">
            <v>371322</v>
          </cell>
          <cell r="F25">
            <v>44013</v>
          </cell>
          <cell r="G25">
            <v>44377</v>
          </cell>
          <cell r="H25">
            <v>1</v>
          </cell>
          <cell r="I25" t="e">
            <v>#N/A</v>
          </cell>
          <cell r="J25" t="e">
            <v>#N/A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W25" t="e">
            <v>#N/A</v>
          </cell>
          <cell r="Y25" t="e">
            <v>#N/A</v>
          </cell>
          <cell r="Z25" t="e">
            <v>#N/A</v>
          </cell>
          <cell r="AB25" t="e">
            <v>#N/A</v>
          </cell>
          <cell r="AC25">
            <v>0</v>
          </cell>
          <cell r="AD25">
            <v>0</v>
          </cell>
          <cell r="AE25" t="e">
            <v>#N/A</v>
          </cell>
          <cell r="AF25" t="e">
            <v>#N/A</v>
          </cell>
          <cell r="AG25" t="e">
            <v>#N/A</v>
          </cell>
          <cell r="AH25">
            <v>0</v>
          </cell>
          <cell r="AJ25">
            <v>0</v>
          </cell>
          <cell r="AK25">
            <v>14953.45</v>
          </cell>
          <cell r="AM25">
            <v>14953.45</v>
          </cell>
          <cell r="AN25">
            <v>0.85376636102000003</v>
          </cell>
          <cell r="AO25">
            <v>12766.752591194519</v>
          </cell>
          <cell r="AP25">
            <v>3104.45</v>
          </cell>
          <cell r="AR25">
            <v>3104.45</v>
          </cell>
          <cell r="AS25">
            <v>12893.143441847345</v>
          </cell>
          <cell r="AT25">
            <v>9789</v>
          </cell>
          <cell r="AV25">
            <v>9789</v>
          </cell>
          <cell r="AW25">
            <v>2447.25</v>
          </cell>
          <cell r="AX25">
            <v>2447.25</v>
          </cell>
          <cell r="AY25">
            <v>2447.25</v>
          </cell>
          <cell r="AZ25">
            <v>2447.25</v>
          </cell>
          <cell r="BA25">
            <v>315515.92</v>
          </cell>
          <cell r="BC25">
            <v>315515.92</v>
          </cell>
          <cell r="BD25">
            <v>0.83538324748484749</v>
          </cell>
          <cell r="BE25">
            <v>263576.71388276934</v>
          </cell>
          <cell r="BF25">
            <v>60426.39</v>
          </cell>
          <cell r="BH25">
            <v>60426.39</v>
          </cell>
          <cell r="BI25">
            <v>266186.12335020874</v>
          </cell>
          <cell r="BJ25">
            <v>205760</v>
          </cell>
          <cell r="BL25">
            <v>205760</v>
          </cell>
          <cell r="BM25">
            <v>51440</v>
          </cell>
          <cell r="BN25">
            <v>51440</v>
          </cell>
          <cell r="BO25">
            <v>51440</v>
          </cell>
          <cell r="BP25">
            <v>51440</v>
          </cell>
        </row>
        <row r="26">
          <cell r="A26" t="str">
            <v>100699690A</v>
          </cell>
          <cell r="B26" t="str">
            <v xml:space="preserve">CARNEGIE TRI-COUNTY MUNICI </v>
          </cell>
          <cell r="C26">
            <v>2</v>
          </cell>
          <cell r="D26">
            <v>12</v>
          </cell>
          <cell r="E26">
            <v>371334</v>
          </cell>
          <cell r="F26">
            <v>43952</v>
          </cell>
          <cell r="G26">
            <v>44316</v>
          </cell>
          <cell r="H26">
            <v>1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W26" t="e">
            <v>#N/A</v>
          </cell>
          <cell r="Y26" t="e">
            <v>#N/A</v>
          </cell>
          <cell r="Z26" t="e">
            <v>#N/A</v>
          </cell>
          <cell r="AB26" t="e">
            <v>#N/A</v>
          </cell>
          <cell r="AC26">
            <v>0</v>
          </cell>
          <cell r="AD26">
            <v>0</v>
          </cell>
          <cell r="AE26" t="e">
            <v>#N/A</v>
          </cell>
          <cell r="AF26" t="e">
            <v>#N/A</v>
          </cell>
          <cell r="AG26" t="e">
            <v>#N/A</v>
          </cell>
          <cell r="AH26">
            <v>0</v>
          </cell>
          <cell r="AJ26">
            <v>0</v>
          </cell>
          <cell r="AK26">
            <v>546505.52</v>
          </cell>
          <cell r="AM26">
            <v>546505.52</v>
          </cell>
          <cell r="AN26">
            <v>1</v>
          </cell>
          <cell r="AO26">
            <v>546505.52</v>
          </cell>
          <cell r="AP26">
            <v>190168.58</v>
          </cell>
          <cell r="AR26">
            <v>190168.58</v>
          </cell>
          <cell r="AS26">
            <v>551915.92464800004</v>
          </cell>
          <cell r="AT26">
            <v>361747</v>
          </cell>
          <cell r="AV26">
            <v>361747</v>
          </cell>
          <cell r="AW26">
            <v>90436.75</v>
          </cell>
          <cell r="AX26">
            <v>90436.75</v>
          </cell>
          <cell r="AY26">
            <v>90436.75</v>
          </cell>
          <cell r="AZ26">
            <v>90436.75</v>
          </cell>
          <cell r="BA26">
            <v>862651.67999999993</v>
          </cell>
          <cell r="BC26">
            <v>862651.67999999993</v>
          </cell>
          <cell r="BD26">
            <v>0.71797926841389037</v>
          </cell>
          <cell r="BE26">
            <v>619366.02210241347</v>
          </cell>
          <cell r="BF26">
            <v>137850.66107046828</v>
          </cell>
          <cell r="BH26">
            <v>137850.66107046828</v>
          </cell>
          <cell r="BI26">
            <v>625497.74572122737</v>
          </cell>
          <cell r="BJ26">
            <v>487647</v>
          </cell>
          <cell r="BL26">
            <v>487647</v>
          </cell>
          <cell r="BM26">
            <v>121911.75</v>
          </cell>
          <cell r="BN26">
            <v>121911.75</v>
          </cell>
          <cell r="BO26">
            <v>121911.75</v>
          </cell>
          <cell r="BP26">
            <v>121911.75</v>
          </cell>
        </row>
        <row r="27">
          <cell r="A27" t="str">
            <v>100700740A</v>
          </cell>
          <cell r="B27" t="str">
            <v xml:space="preserve">CIMARRON MEMORIAL HOSPITAL </v>
          </cell>
          <cell r="C27">
            <v>2</v>
          </cell>
          <cell r="D27">
            <v>12</v>
          </cell>
          <cell r="E27">
            <v>371307</v>
          </cell>
          <cell r="F27">
            <v>44197</v>
          </cell>
          <cell r="G27">
            <v>44561</v>
          </cell>
          <cell r="H27">
            <v>1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W27" t="e">
            <v>#N/A</v>
          </cell>
          <cell r="Y27" t="e">
            <v>#N/A</v>
          </cell>
          <cell r="Z27" t="e">
            <v>#N/A</v>
          </cell>
          <cell r="AB27" t="e">
            <v>#N/A</v>
          </cell>
          <cell r="AC27">
            <v>0</v>
          </cell>
          <cell r="AD27">
            <v>0</v>
          </cell>
          <cell r="AE27" t="e">
            <v>#N/A</v>
          </cell>
          <cell r="AF27" t="e">
            <v>#N/A</v>
          </cell>
          <cell r="AG27" t="e">
            <v>#N/A</v>
          </cell>
          <cell r="AH27">
            <v>0</v>
          </cell>
          <cell r="AJ27">
            <v>0</v>
          </cell>
          <cell r="AK27">
            <v>33795.58</v>
          </cell>
          <cell r="AM27">
            <v>33795.58</v>
          </cell>
          <cell r="AN27">
            <v>0.98362614856999997</v>
          </cell>
          <cell r="AO27">
            <v>33242.21619408932</v>
          </cell>
          <cell r="AP27">
            <v>13576.47</v>
          </cell>
          <cell r="AR27">
            <v>13576.47</v>
          </cell>
          <cell r="AS27">
            <v>33571.314134410808</v>
          </cell>
          <cell r="AT27">
            <v>19995</v>
          </cell>
          <cell r="AV27">
            <v>19995</v>
          </cell>
          <cell r="AW27">
            <v>4998.75</v>
          </cell>
          <cell r="AX27">
            <v>4998.75</v>
          </cell>
          <cell r="AY27">
            <v>4998.75</v>
          </cell>
          <cell r="AZ27">
            <v>4998.75</v>
          </cell>
          <cell r="BA27">
            <v>225572.67</v>
          </cell>
          <cell r="BC27">
            <v>225572.67</v>
          </cell>
          <cell r="BD27">
            <v>0.77755793865183409</v>
          </cell>
          <cell r="BE27">
            <v>175395.82030139043</v>
          </cell>
          <cell r="BF27">
            <v>26280.400000000001</v>
          </cell>
          <cell r="BH27">
            <v>26280.400000000001</v>
          </cell>
          <cell r="BI27">
            <v>177132.23892237421</v>
          </cell>
          <cell r="BJ27">
            <v>150852</v>
          </cell>
          <cell r="BL27">
            <v>150852</v>
          </cell>
          <cell r="BM27">
            <v>37713</v>
          </cell>
          <cell r="BN27">
            <v>37713</v>
          </cell>
          <cell r="BO27">
            <v>37713</v>
          </cell>
          <cell r="BP27">
            <v>37713</v>
          </cell>
        </row>
        <row r="28">
          <cell r="A28" t="str">
            <v>200234090B</v>
          </cell>
          <cell r="B28" t="str">
            <v xml:space="preserve">CLEVELAND AREA HOSPITAL </v>
          </cell>
          <cell r="C28">
            <v>2</v>
          </cell>
          <cell r="D28">
            <v>12</v>
          </cell>
          <cell r="E28">
            <v>371320</v>
          </cell>
          <cell r="F28">
            <v>44197</v>
          </cell>
          <cell r="G28">
            <v>44561</v>
          </cell>
          <cell r="H28">
            <v>1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W28" t="e">
            <v>#N/A</v>
          </cell>
          <cell r="Y28" t="e">
            <v>#N/A</v>
          </cell>
          <cell r="Z28" t="e">
            <v>#N/A</v>
          </cell>
          <cell r="AB28" t="e">
            <v>#N/A</v>
          </cell>
          <cell r="AC28">
            <v>0</v>
          </cell>
          <cell r="AD28">
            <v>0</v>
          </cell>
          <cell r="AE28" t="e">
            <v>#N/A</v>
          </cell>
          <cell r="AF28" t="e">
            <v>#N/A</v>
          </cell>
          <cell r="AG28" t="e">
            <v>#N/A</v>
          </cell>
          <cell r="AH28">
            <v>0</v>
          </cell>
          <cell r="AJ28">
            <v>0</v>
          </cell>
          <cell r="AK28">
            <v>77125.55</v>
          </cell>
          <cell r="AM28">
            <v>77125.55</v>
          </cell>
          <cell r="AN28">
            <v>1</v>
          </cell>
          <cell r="AO28">
            <v>77125.55</v>
          </cell>
          <cell r="AP28">
            <v>24853.119999999999</v>
          </cell>
          <cell r="AR28">
            <v>24853.119999999999</v>
          </cell>
          <cell r="AS28">
            <v>77889.092945000011</v>
          </cell>
          <cell r="AT28">
            <v>53036</v>
          </cell>
          <cell r="AV28">
            <v>53036</v>
          </cell>
          <cell r="AW28">
            <v>13259</v>
          </cell>
          <cell r="AX28">
            <v>13259</v>
          </cell>
          <cell r="AY28">
            <v>13259</v>
          </cell>
          <cell r="AZ28">
            <v>13259</v>
          </cell>
          <cell r="BA28">
            <v>6235278.9800000098</v>
          </cell>
          <cell r="BC28">
            <v>6235278.9800000098</v>
          </cell>
          <cell r="BD28">
            <v>0.46817372574765792</v>
          </cell>
          <cell r="BE28">
            <v>2919193.7911426607</v>
          </cell>
          <cell r="BF28">
            <v>974313.31663374382</v>
          </cell>
          <cell r="BH28">
            <v>974313.31663374382</v>
          </cell>
          <cell r="BI28">
            <v>2948093.8096749731</v>
          </cell>
          <cell r="BJ28">
            <v>1973780</v>
          </cell>
          <cell r="BL28">
            <v>1973780</v>
          </cell>
          <cell r="BM28">
            <v>493445</v>
          </cell>
          <cell r="BN28">
            <v>493445</v>
          </cell>
          <cell r="BO28">
            <v>493445</v>
          </cell>
          <cell r="BP28">
            <v>493445</v>
          </cell>
        </row>
        <row r="29">
          <cell r="A29" t="str">
            <v>100819200B</v>
          </cell>
          <cell r="B29" t="str">
            <v xml:space="preserve">CORDELL MEMORIAL HOSPITAL </v>
          </cell>
          <cell r="C29">
            <v>2</v>
          </cell>
          <cell r="D29">
            <v>12</v>
          </cell>
          <cell r="E29">
            <v>371325</v>
          </cell>
          <cell r="F29">
            <v>44013</v>
          </cell>
          <cell r="G29">
            <v>44377</v>
          </cell>
          <cell r="H29">
            <v>1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 t="e">
            <v>#N/A</v>
          </cell>
          <cell r="W29" t="e">
            <v>#N/A</v>
          </cell>
          <cell r="Y29" t="e">
            <v>#N/A</v>
          </cell>
          <cell r="Z29" t="e">
            <v>#N/A</v>
          </cell>
          <cell r="AB29" t="e">
            <v>#N/A</v>
          </cell>
          <cell r="AC29">
            <v>0</v>
          </cell>
          <cell r="AD29">
            <v>0</v>
          </cell>
          <cell r="AE29" t="e">
            <v>#N/A</v>
          </cell>
          <cell r="AF29" t="e">
            <v>#N/A</v>
          </cell>
          <cell r="AG29" t="e">
            <v>#N/A</v>
          </cell>
          <cell r="AH29">
            <v>0</v>
          </cell>
          <cell r="AJ29">
            <v>0</v>
          </cell>
          <cell r="AK29">
            <v>167399.9</v>
          </cell>
          <cell r="AM29">
            <v>167399.9</v>
          </cell>
          <cell r="AN29">
            <v>1.0551296122</v>
          </cell>
          <cell r="AO29">
            <v>176628.59156931879</v>
          </cell>
          <cell r="AP29">
            <v>79600.210000000006</v>
          </cell>
          <cell r="AR29">
            <v>79600.210000000006</v>
          </cell>
          <cell r="AS29">
            <v>178377.21462585503</v>
          </cell>
          <cell r="AT29">
            <v>98777</v>
          </cell>
          <cell r="AV29">
            <v>98777</v>
          </cell>
          <cell r="AW29">
            <v>24694.25</v>
          </cell>
          <cell r="AX29">
            <v>24694.25</v>
          </cell>
          <cell r="AY29">
            <v>24694.25</v>
          </cell>
          <cell r="AZ29">
            <v>24694.25</v>
          </cell>
          <cell r="BA29">
            <v>1350971.57</v>
          </cell>
          <cell r="BC29">
            <v>1350971.57</v>
          </cell>
          <cell r="BD29">
            <v>0.5549224617422589</v>
          </cell>
          <cell r="BE29">
            <v>749684.46936820447</v>
          </cell>
          <cell r="BF29">
            <v>255330.12</v>
          </cell>
          <cell r="BH29">
            <v>255330.12</v>
          </cell>
          <cell r="BI29">
            <v>757106.34561494971</v>
          </cell>
          <cell r="BJ29">
            <v>501776</v>
          </cell>
          <cell r="BL29">
            <v>501776</v>
          </cell>
          <cell r="BM29">
            <v>125444</v>
          </cell>
          <cell r="BN29">
            <v>125444</v>
          </cell>
          <cell r="BO29">
            <v>125444</v>
          </cell>
          <cell r="BP29">
            <v>125444</v>
          </cell>
        </row>
        <row r="30">
          <cell r="A30" t="str">
            <v>200910710B</v>
          </cell>
          <cell r="B30" t="str">
            <v xml:space="preserve">DRUMRIGHT COMMUNITY HOSPITAL LLC </v>
          </cell>
          <cell r="C30">
            <v>2</v>
          </cell>
          <cell r="D30">
            <v>12</v>
          </cell>
          <cell r="E30">
            <v>371331</v>
          </cell>
          <cell r="F30">
            <v>44197</v>
          </cell>
          <cell r="G30">
            <v>44561</v>
          </cell>
          <cell r="H30">
            <v>1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W30" t="e">
            <v>#N/A</v>
          </cell>
          <cell r="Y30" t="e">
            <v>#N/A</v>
          </cell>
          <cell r="Z30" t="e">
            <v>#N/A</v>
          </cell>
          <cell r="AB30" t="e">
            <v>#N/A</v>
          </cell>
          <cell r="AC30">
            <v>0</v>
          </cell>
          <cell r="AD30">
            <v>0</v>
          </cell>
          <cell r="AE30" t="e">
            <v>#N/A</v>
          </cell>
          <cell r="AF30" t="e">
            <v>#N/A</v>
          </cell>
          <cell r="AG30" t="e">
            <v>#N/A</v>
          </cell>
          <cell r="AH30">
            <v>0</v>
          </cell>
          <cell r="AJ30">
            <v>0</v>
          </cell>
          <cell r="AK30">
            <v>885953.8</v>
          </cell>
          <cell r="AM30">
            <v>885953.8</v>
          </cell>
          <cell r="AN30">
            <v>0.47013657821999999</v>
          </cell>
          <cell r="AO30">
            <v>416519.28799300623</v>
          </cell>
          <cell r="AP30">
            <v>297963.89</v>
          </cell>
          <cell r="AR30">
            <v>297963.89</v>
          </cell>
          <cell r="AS30">
            <v>420642.82894413703</v>
          </cell>
          <cell r="AT30">
            <v>122679</v>
          </cell>
          <cell r="AV30">
            <v>122679</v>
          </cell>
          <cell r="AW30">
            <v>30669.75</v>
          </cell>
          <cell r="AX30">
            <v>30669.75</v>
          </cell>
          <cell r="AY30">
            <v>30669.75</v>
          </cell>
          <cell r="AZ30">
            <v>30669.75</v>
          </cell>
          <cell r="BA30">
            <v>4408415.4999999804</v>
          </cell>
          <cell r="BC30">
            <v>4408415.4999999804</v>
          </cell>
          <cell r="BD30">
            <v>0.50233742480269605</v>
          </cell>
          <cell r="BE30">
            <v>2214512.08973028</v>
          </cell>
          <cell r="BF30">
            <v>394573.65354535723</v>
          </cell>
          <cell r="BH30">
            <v>394573.65354535723</v>
          </cell>
          <cell r="BI30">
            <v>2236435.75941861</v>
          </cell>
          <cell r="BJ30">
            <v>1841862</v>
          </cell>
          <cell r="BL30">
            <v>1841862</v>
          </cell>
          <cell r="BM30">
            <v>460465.5</v>
          </cell>
          <cell r="BN30">
            <v>460465.5</v>
          </cell>
          <cell r="BO30">
            <v>460465.5</v>
          </cell>
          <cell r="BP30">
            <v>460465.5</v>
          </cell>
        </row>
        <row r="31">
          <cell r="A31" t="str">
            <v>100700730A</v>
          </cell>
          <cell r="B31" t="str">
            <v xml:space="preserve">EASTERN OKLAHOMA MEDICAL CENTER </v>
          </cell>
          <cell r="C31">
            <v>2</v>
          </cell>
          <cell r="D31">
            <v>12</v>
          </cell>
          <cell r="E31">
            <v>371337</v>
          </cell>
          <cell r="F31">
            <v>44013</v>
          </cell>
          <cell r="G31">
            <v>44377</v>
          </cell>
          <cell r="H31">
            <v>1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W31" t="e">
            <v>#N/A</v>
          </cell>
          <cell r="Y31" t="e">
            <v>#N/A</v>
          </cell>
          <cell r="Z31" t="e">
            <v>#N/A</v>
          </cell>
          <cell r="AB31" t="e">
            <v>#N/A</v>
          </cell>
          <cell r="AC31">
            <v>0</v>
          </cell>
          <cell r="AD31">
            <v>0</v>
          </cell>
          <cell r="AE31" t="e">
            <v>#N/A</v>
          </cell>
          <cell r="AF31" t="e">
            <v>#N/A</v>
          </cell>
          <cell r="AG31" t="e">
            <v>#N/A</v>
          </cell>
          <cell r="AH31">
            <v>0</v>
          </cell>
          <cell r="AJ31">
            <v>0</v>
          </cell>
          <cell r="AK31">
            <v>716669.21</v>
          </cell>
          <cell r="AM31">
            <v>716669.21</v>
          </cell>
          <cell r="AN31">
            <v>1</v>
          </cell>
          <cell r="AO31">
            <v>716669.21</v>
          </cell>
          <cell r="AP31">
            <v>438633.39</v>
          </cell>
          <cell r="AR31">
            <v>438633.39</v>
          </cell>
          <cell r="AS31">
            <v>723764.23517899995</v>
          </cell>
          <cell r="AT31">
            <v>285131</v>
          </cell>
          <cell r="AV31">
            <v>285131</v>
          </cell>
          <cell r="AW31">
            <v>71282.75</v>
          </cell>
          <cell r="AX31">
            <v>71282.75</v>
          </cell>
          <cell r="AY31">
            <v>71282.75</v>
          </cell>
          <cell r="AZ31">
            <v>71282.75</v>
          </cell>
          <cell r="BA31">
            <v>6957407.7000000067</v>
          </cell>
          <cell r="BC31">
            <v>6957407.7000000067</v>
          </cell>
          <cell r="BD31">
            <v>0.56830227274061718</v>
          </cell>
          <cell r="BE31">
            <v>3953910.6082930737</v>
          </cell>
          <cell r="BF31">
            <v>1690869.7478267979</v>
          </cell>
          <cell r="BH31">
            <v>1690869.7478267979</v>
          </cell>
          <cell r="BI31">
            <v>3993054.3233151753</v>
          </cell>
          <cell r="BJ31">
            <v>2302185</v>
          </cell>
          <cell r="BL31">
            <v>2302185</v>
          </cell>
          <cell r="BM31">
            <v>575546.25</v>
          </cell>
          <cell r="BN31">
            <v>575546.25</v>
          </cell>
          <cell r="BO31">
            <v>575546.25</v>
          </cell>
          <cell r="BP31">
            <v>575546.25</v>
          </cell>
        </row>
        <row r="32">
          <cell r="A32" t="str">
            <v>100700800A</v>
          </cell>
          <cell r="B32" t="str">
            <v xml:space="preserve">FAIRVIEW HSP </v>
          </cell>
          <cell r="C32">
            <v>2</v>
          </cell>
          <cell r="D32">
            <v>12</v>
          </cell>
          <cell r="E32">
            <v>371329</v>
          </cell>
          <cell r="F32">
            <v>44013</v>
          </cell>
          <cell r="G32">
            <v>44377</v>
          </cell>
          <cell r="H32">
            <v>1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W32" t="e">
            <v>#N/A</v>
          </cell>
          <cell r="Y32" t="e">
            <v>#N/A</v>
          </cell>
          <cell r="Z32" t="e">
            <v>#N/A</v>
          </cell>
          <cell r="AB32" t="e">
            <v>#N/A</v>
          </cell>
          <cell r="AC32">
            <v>0</v>
          </cell>
          <cell r="AD32">
            <v>0</v>
          </cell>
          <cell r="AE32" t="e">
            <v>#N/A</v>
          </cell>
          <cell r="AF32" t="e">
            <v>#N/A</v>
          </cell>
          <cell r="AG32" t="e">
            <v>#N/A</v>
          </cell>
          <cell r="AH32">
            <v>0</v>
          </cell>
          <cell r="AJ32">
            <v>0</v>
          </cell>
          <cell r="AK32">
            <v>66135.460000000006</v>
          </cell>
          <cell r="AM32">
            <v>66135.460000000006</v>
          </cell>
          <cell r="AN32">
            <v>0.98647637311000003</v>
          </cell>
          <cell r="AO32">
            <v>65241.068714761488</v>
          </cell>
          <cell r="AP32">
            <v>22227.58</v>
          </cell>
          <cell r="AR32">
            <v>22227.58</v>
          </cell>
          <cell r="AS32">
            <v>65886.955295037624</v>
          </cell>
          <cell r="AT32">
            <v>43659</v>
          </cell>
          <cell r="AV32">
            <v>43659</v>
          </cell>
          <cell r="AW32">
            <v>10914.75</v>
          </cell>
          <cell r="AX32">
            <v>10914.75</v>
          </cell>
          <cell r="AY32">
            <v>10914.75</v>
          </cell>
          <cell r="AZ32">
            <v>10914.75</v>
          </cell>
          <cell r="BA32">
            <v>862007.59</v>
          </cell>
          <cell r="BC32">
            <v>862007.59</v>
          </cell>
          <cell r="BD32">
            <v>0.52817576119213938</v>
          </cell>
          <cell r="BE32">
            <v>455291.5150016516</v>
          </cell>
          <cell r="BF32">
            <v>171078.37</v>
          </cell>
          <cell r="BH32">
            <v>171078.37</v>
          </cell>
          <cell r="BI32">
            <v>459798.90100016794</v>
          </cell>
          <cell r="BJ32">
            <v>288721</v>
          </cell>
          <cell r="BL32">
            <v>288721</v>
          </cell>
          <cell r="BM32">
            <v>72180.25</v>
          </cell>
          <cell r="BN32">
            <v>72180.25</v>
          </cell>
          <cell r="BO32">
            <v>72180.25</v>
          </cell>
          <cell r="BP32">
            <v>72180.25</v>
          </cell>
        </row>
        <row r="33">
          <cell r="A33" t="str">
            <v>100700780B</v>
          </cell>
          <cell r="B33" t="str">
            <v xml:space="preserve">HARMON MEM HSP </v>
          </cell>
          <cell r="C33">
            <v>2</v>
          </cell>
          <cell r="D33">
            <v>12</v>
          </cell>
          <cell r="E33">
            <v>371338</v>
          </cell>
          <cell r="F33">
            <v>44013</v>
          </cell>
          <cell r="G33">
            <v>44377</v>
          </cell>
          <cell r="H33">
            <v>1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  <cell r="T33" t="e">
            <v>#N/A</v>
          </cell>
          <cell r="U33" t="e">
            <v>#N/A</v>
          </cell>
          <cell r="W33" t="e">
            <v>#N/A</v>
          </cell>
          <cell r="Y33" t="e">
            <v>#N/A</v>
          </cell>
          <cell r="Z33" t="e">
            <v>#N/A</v>
          </cell>
          <cell r="AB33" t="e">
            <v>#N/A</v>
          </cell>
          <cell r="AC33">
            <v>0</v>
          </cell>
          <cell r="AD33">
            <v>0</v>
          </cell>
          <cell r="AE33" t="e">
            <v>#N/A</v>
          </cell>
          <cell r="AF33" t="e">
            <v>#N/A</v>
          </cell>
          <cell r="AG33" t="e">
            <v>#N/A</v>
          </cell>
          <cell r="AH33">
            <v>0</v>
          </cell>
          <cell r="AJ33">
            <v>0</v>
          </cell>
          <cell r="AK33">
            <v>194998.12</v>
          </cell>
          <cell r="AM33">
            <v>194998.12</v>
          </cell>
          <cell r="AN33">
            <v>0.76442671211000002</v>
          </cell>
          <cell r="AO33">
            <v>149061.77173923122</v>
          </cell>
          <cell r="AP33">
            <v>58600.18</v>
          </cell>
          <cell r="AR33">
            <v>58600.18</v>
          </cell>
          <cell r="AS33">
            <v>150537.4832794496</v>
          </cell>
          <cell r="AT33">
            <v>91937</v>
          </cell>
          <cell r="AV33">
            <v>91937</v>
          </cell>
          <cell r="AW33">
            <v>22984.25</v>
          </cell>
          <cell r="AX33">
            <v>22984.25</v>
          </cell>
          <cell r="AY33">
            <v>22984.25</v>
          </cell>
          <cell r="AZ33">
            <v>22984.25</v>
          </cell>
          <cell r="BA33">
            <v>1350716.61</v>
          </cell>
          <cell r="BC33">
            <v>1350716.61</v>
          </cell>
          <cell r="BD33">
            <v>0.59973503840332487</v>
          </cell>
          <cell r="BE33">
            <v>810072.07797035889</v>
          </cell>
          <cell r="BF33">
            <v>202391.46462302949</v>
          </cell>
          <cell r="BH33">
            <v>202391.46462302949</v>
          </cell>
          <cell r="BI33">
            <v>818091.79154226545</v>
          </cell>
          <cell r="BJ33">
            <v>615700</v>
          </cell>
          <cell r="BL33">
            <v>615700</v>
          </cell>
          <cell r="BM33">
            <v>153925</v>
          </cell>
          <cell r="BN33">
            <v>153925</v>
          </cell>
          <cell r="BO33">
            <v>153925</v>
          </cell>
          <cell r="BP33">
            <v>153925</v>
          </cell>
        </row>
        <row r="34">
          <cell r="A34" t="str">
            <v>100699660A</v>
          </cell>
          <cell r="B34" t="str">
            <v xml:space="preserve">HARPER CO COM HSP </v>
          </cell>
          <cell r="C34">
            <v>2</v>
          </cell>
          <cell r="D34">
            <v>12</v>
          </cell>
          <cell r="E34">
            <v>371324</v>
          </cell>
          <cell r="F34">
            <v>44105</v>
          </cell>
          <cell r="G34">
            <v>44469</v>
          </cell>
          <cell r="H34">
            <v>1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W34" t="e">
            <v>#N/A</v>
          </cell>
          <cell r="Y34" t="e">
            <v>#N/A</v>
          </cell>
          <cell r="Z34" t="e">
            <v>#N/A</v>
          </cell>
          <cell r="AB34" t="e">
            <v>#N/A</v>
          </cell>
          <cell r="AC34">
            <v>0</v>
          </cell>
          <cell r="AD34">
            <v>0</v>
          </cell>
          <cell r="AE34" t="e">
            <v>#N/A</v>
          </cell>
          <cell r="AF34" t="e">
            <v>#N/A</v>
          </cell>
          <cell r="AG34" t="e">
            <v>#N/A</v>
          </cell>
          <cell r="AH34">
            <v>0</v>
          </cell>
          <cell r="AJ34">
            <v>0</v>
          </cell>
          <cell r="AK34">
            <v>11604.82</v>
          </cell>
          <cell r="AM34">
            <v>11604.82</v>
          </cell>
          <cell r="AN34">
            <v>1</v>
          </cell>
          <cell r="AO34">
            <v>11604.82</v>
          </cell>
          <cell r="AP34">
            <v>7345.14</v>
          </cell>
          <cell r="AR34">
            <v>7345.14</v>
          </cell>
          <cell r="AS34">
            <v>11719.707718</v>
          </cell>
          <cell r="AT34">
            <v>4375</v>
          </cell>
          <cell r="AV34">
            <v>4375</v>
          </cell>
          <cell r="AW34">
            <v>1093.75</v>
          </cell>
          <cell r="AX34">
            <v>1093.75</v>
          </cell>
          <cell r="AY34">
            <v>1093.75</v>
          </cell>
          <cell r="AZ34">
            <v>1093.75</v>
          </cell>
          <cell r="BA34">
            <v>258506.67</v>
          </cell>
          <cell r="BC34">
            <v>258506.67</v>
          </cell>
          <cell r="BD34">
            <v>0.68460125976066644</v>
          </cell>
          <cell r="BE34">
            <v>176973.99193853489</v>
          </cell>
          <cell r="BF34">
            <v>59859.56</v>
          </cell>
          <cell r="BH34">
            <v>59859.56</v>
          </cell>
          <cell r="BI34">
            <v>178726.03445872638</v>
          </cell>
          <cell r="BJ34">
            <v>118866</v>
          </cell>
          <cell r="BL34">
            <v>118866</v>
          </cell>
          <cell r="BM34">
            <v>29716.5</v>
          </cell>
          <cell r="BN34">
            <v>29716.5</v>
          </cell>
          <cell r="BO34">
            <v>29716.5</v>
          </cell>
          <cell r="BP34">
            <v>29716.5</v>
          </cell>
        </row>
        <row r="35">
          <cell r="A35" t="str">
            <v>200539880B</v>
          </cell>
          <cell r="B35" t="str">
            <v xml:space="preserve">HOLDENVILLE GENERAL HOSPITAL </v>
          </cell>
          <cell r="C35">
            <v>2</v>
          </cell>
          <cell r="D35">
            <v>12</v>
          </cell>
          <cell r="E35">
            <v>371321</v>
          </cell>
          <cell r="F35">
            <v>44013</v>
          </cell>
          <cell r="G35">
            <v>44377</v>
          </cell>
          <cell r="H35">
            <v>1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  <cell r="T35" t="e">
            <v>#N/A</v>
          </cell>
          <cell r="U35" t="e">
            <v>#N/A</v>
          </cell>
          <cell r="W35" t="e">
            <v>#N/A</v>
          </cell>
          <cell r="Y35" t="e">
            <v>#N/A</v>
          </cell>
          <cell r="Z35" t="e">
            <v>#N/A</v>
          </cell>
          <cell r="AB35" t="e">
            <v>#N/A</v>
          </cell>
          <cell r="AC35">
            <v>0</v>
          </cell>
          <cell r="AD35">
            <v>0</v>
          </cell>
          <cell r="AE35" t="e">
            <v>#N/A</v>
          </cell>
          <cell r="AF35" t="e">
            <v>#N/A</v>
          </cell>
          <cell r="AG35" t="e">
            <v>#N/A</v>
          </cell>
          <cell r="AH35">
            <v>0</v>
          </cell>
          <cell r="AJ35">
            <v>0</v>
          </cell>
          <cell r="AK35">
            <v>733522.31</v>
          </cell>
          <cell r="AM35">
            <v>733522.31</v>
          </cell>
          <cell r="AN35">
            <v>0.44709048047793842</v>
          </cell>
          <cell r="AO35">
            <v>327950.84201918734</v>
          </cell>
          <cell r="AP35">
            <v>277036.03000000003</v>
          </cell>
          <cell r="AR35">
            <v>277036.03000000003</v>
          </cell>
          <cell r="AS35">
            <v>331197.55535517732</v>
          </cell>
          <cell r="AT35">
            <v>54162</v>
          </cell>
          <cell r="AV35">
            <v>54162</v>
          </cell>
          <cell r="AW35">
            <v>13540.5</v>
          </cell>
          <cell r="AX35">
            <v>13540.5</v>
          </cell>
          <cell r="AY35">
            <v>13540.5</v>
          </cell>
          <cell r="AZ35">
            <v>13540.5</v>
          </cell>
          <cell r="BA35">
            <v>3005150.1899999897</v>
          </cell>
          <cell r="BC35">
            <v>3005150.1899999897</v>
          </cell>
          <cell r="BD35">
            <v>0.60063838990405849</v>
          </cell>
          <cell r="BE35">
            <v>1805008.5715414693</v>
          </cell>
          <cell r="BF35">
            <v>646327.94089499279</v>
          </cell>
          <cell r="BH35">
            <v>646327.94089499279</v>
          </cell>
          <cell r="BI35">
            <v>1822878.1563997299</v>
          </cell>
          <cell r="BJ35">
            <v>1176550</v>
          </cell>
          <cell r="BL35">
            <v>1176550</v>
          </cell>
          <cell r="BM35">
            <v>294137.5</v>
          </cell>
          <cell r="BN35">
            <v>294137.5</v>
          </cell>
          <cell r="BO35">
            <v>294137.5</v>
          </cell>
          <cell r="BP35">
            <v>294137.5</v>
          </cell>
        </row>
        <row r="36">
          <cell r="A36" t="str">
            <v>100699630A</v>
          </cell>
          <cell r="B36" t="str">
            <v xml:space="preserve">MEMORIAL HOSPITAL OF TEXAS COUNTY </v>
          </cell>
          <cell r="C36">
            <v>2</v>
          </cell>
          <cell r="D36">
            <v>12</v>
          </cell>
          <cell r="E36">
            <v>371340</v>
          </cell>
          <cell r="F36">
            <v>44013</v>
          </cell>
          <cell r="G36">
            <v>44377</v>
          </cell>
          <cell r="H36">
            <v>1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W36" t="e">
            <v>#N/A</v>
          </cell>
          <cell r="Y36" t="e">
            <v>#N/A</v>
          </cell>
          <cell r="Z36" t="e">
            <v>#N/A</v>
          </cell>
          <cell r="AB36" t="e">
            <v>#N/A</v>
          </cell>
          <cell r="AC36">
            <v>0</v>
          </cell>
          <cell r="AD36">
            <v>0</v>
          </cell>
          <cell r="AE36" t="e">
            <v>#N/A</v>
          </cell>
          <cell r="AF36" t="e">
            <v>#N/A</v>
          </cell>
          <cell r="AG36" t="e">
            <v>#N/A</v>
          </cell>
          <cell r="AH36">
            <v>0</v>
          </cell>
          <cell r="AJ36">
            <v>0</v>
          </cell>
          <cell r="AK36">
            <v>967851.91</v>
          </cell>
          <cell r="AM36">
            <v>967851.91</v>
          </cell>
          <cell r="AN36">
            <v>0.61408341070000005</v>
          </cell>
          <cell r="AO36">
            <v>594341.8019453095</v>
          </cell>
          <cell r="AP36">
            <v>190014.37</v>
          </cell>
          <cell r="AR36">
            <v>190014.37</v>
          </cell>
          <cell r="AS36">
            <v>600225.78578456806</v>
          </cell>
          <cell r="AT36">
            <v>410211</v>
          </cell>
          <cell r="AV36">
            <v>410211</v>
          </cell>
          <cell r="AW36">
            <v>102552.75</v>
          </cell>
          <cell r="AX36">
            <v>102552.75</v>
          </cell>
          <cell r="AY36">
            <v>102552.75</v>
          </cell>
          <cell r="AZ36">
            <v>102552.75</v>
          </cell>
          <cell r="BA36">
            <v>3055251.6999999997</v>
          </cell>
          <cell r="BC36">
            <v>3055251.6999999997</v>
          </cell>
          <cell r="BD36">
            <v>0.36799031918702696</v>
          </cell>
          <cell r="BE36">
            <v>1124303.0482797066</v>
          </cell>
          <cell r="BF36">
            <v>403191.77054074279</v>
          </cell>
          <cell r="BH36">
            <v>403191.77054074279</v>
          </cell>
          <cell r="BI36">
            <v>1135433.6484576757</v>
          </cell>
          <cell r="BJ36">
            <v>732242</v>
          </cell>
          <cell r="BL36">
            <v>732242</v>
          </cell>
          <cell r="BM36">
            <v>183060.5</v>
          </cell>
          <cell r="BN36">
            <v>183060.5</v>
          </cell>
          <cell r="BO36">
            <v>183060.5</v>
          </cell>
          <cell r="BP36">
            <v>183060.5</v>
          </cell>
        </row>
        <row r="37">
          <cell r="A37" t="str">
            <v>100699960A</v>
          </cell>
          <cell r="B37" t="str">
            <v xml:space="preserve">MERCY HEALTH LOVE COUNTY </v>
          </cell>
          <cell r="C37">
            <v>2</v>
          </cell>
          <cell r="D37">
            <v>12</v>
          </cell>
          <cell r="E37">
            <v>371306</v>
          </cell>
          <cell r="F37">
            <v>44013</v>
          </cell>
          <cell r="G37">
            <v>44377</v>
          </cell>
          <cell r="H37">
            <v>1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  <cell r="T37" t="e">
            <v>#N/A</v>
          </cell>
          <cell r="U37" t="e">
            <v>#N/A</v>
          </cell>
          <cell r="W37" t="e">
            <v>#N/A</v>
          </cell>
          <cell r="Y37" t="e">
            <v>#N/A</v>
          </cell>
          <cell r="Z37" t="e">
            <v>#N/A</v>
          </cell>
          <cell r="AB37" t="e">
            <v>#N/A</v>
          </cell>
          <cell r="AC37">
            <v>0</v>
          </cell>
          <cell r="AD37">
            <v>0</v>
          </cell>
          <cell r="AE37" t="e">
            <v>#N/A</v>
          </cell>
          <cell r="AF37" t="e">
            <v>#N/A</v>
          </cell>
          <cell r="AG37" t="e">
            <v>#N/A</v>
          </cell>
          <cell r="AH37">
            <v>0</v>
          </cell>
          <cell r="AJ37">
            <v>0</v>
          </cell>
          <cell r="AK37">
            <v>143615.72</v>
          </cell>
          <cell r="AM37">
            <v>143615.72</v>
          </cell>
          <cell r="AN37">
            <v>0.62267523092999999</v>
          </cell>
          <cell r="AO37">
            <v>89425.951616178223</v>
          </cell>
          <cell r="AP37">
            <v>44970.53</v>
          </cell>
          <cell r="AR37">
            <v>44970.53</v>
          </cell>
          <cell r="AS37">
            <v>90311.268537178388</v>
          </cell>
          <cell r="AT37">
            <v>45341</v>
          </cell>
          <cell r="AV37">
            <v>45341</v>
          </cell>
          <cell r="AW37">
            <v>11335.25</v>
          </cell>
          <cell r="AX37">
            <v>11335.25</v>
          </cell>
          <cell r="AY37">
            <v>11335.25</v>
          </cell>
          <cell r="AZ37">
            <v>11335.25</v>
          </cell>
          <cell r="BA37">
            <v>2151998.1</v>
          </cell>
          <cell r="BC37">
            <v>2151998.1</v>
          </cell>
          <cell r="BD37">
            <v>0.67931377486972111</v>
          </cell>
          <cell r="BE37">
            <v>1461881.9528234676</v>
          </cell>
          <cell r="BF37">
            <v>355883.52999999997</v>
          </cell>
          <cell r="BH37">
            <v>355883.52999999997</v>
          </cell>
          <cell r="BI37">
            <v>1476354.5841564198</v>
          </cell>
          <cell r="BJ37">
            <v>1120471</v>
          </cell>
          <cell r="BL37">
            <v>1120471</v>
          </cell>
          <cell r="BM37">
            <v>280117.75</v>
          </cell>
          <cell r="BN37">
            <v>280117.75</v>
          </cell>
          <cell r="BO37">
            <v>280117.75</v>
          </cell>
          <cell r="BP37">
            <v>280117.75</v>
          </cell>
        </row>
        <row r="38">
          <cell r="A38" t="str">
            <v>100700250A</v>
          </cell>
          <cell r="B38" t="str">
            <v xml:space="preserve">OKEENE MUN HSP </v>
          </cell>
          <cell r="C38">
            <v>2</v>
          </cell>
          <cell r="D38">
            <v>12</v>
          </cell>
          <cell r="E38">
            <v>371327</v>
          </cell>
          <cell r="F38">
            <v>44013</v>
          </cell>
          <cell r="G38">
            <v>44377</v>
          </cell>
          <cell r="H38">
            <v>1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W38" t="e">
            <v>#N/A</v>
          </cell>
          <cell r="Y38" t="e">
            <v>#N/A</v>
          </cell>
          <cell r="Z38" t="e">
            <v>#N/A</v>
          </cell>
          <cell r="AB38" t="e">
            <v>#N/A</v>
          </cell>
          <cell r="AC38">
            <v>0</v>
          </cell>
          <cell r="AD38">
            <v>0</v>
          </cell>
          <cell r="AE38" t="e">
            <v>#N/A</v>
          </cell>
          <cell r="AF38" t="e">
            <v>#N/A</v>
          </cell>
          <cell r="AG38" t="e">
            <v>#N/A</v>
          </cell>
          <cell r="AH38">
            <v>0</v>
          </cell>
          <cell r="AJ38">
            <v>0</v>
          </cell>
          <cell r="AK38">
            <v>18025.8</v>
          </cell>
          <cell r="AM38">
            <v>18025.8</v>
          </cell>
          <cell r="AN38">
            <v>1</v>
          </cell>
          <cell r="AO38">
            <v>18025.8</v>
          </cell>
          <cell r="AP38">
            <v>10813.83</v>
          </cell>
          <cell r="AR38">
            <v>10813.83</v>
          </cell>
          <cell r="AS38">
            <v>18204.255420000001</v>
          </cell>
          <cell r="AT38">
            <v>7390</v>
          </cell>
          <cell r="AV38">
            <v>7390</v>
          </cell>
          <cell r="AW38">
            <v>1847.5</v>
          </cell>
          <cell r="AX38">
            <v>1847.5</v>
          </cell>
          <cell r="AY38">
            <v>1847.5</v>
          </cell>
          <cell r="AZ38">
            <v>1847.5</v>
          </cell>
          <cell r="BA38">
            <v>604462.799999999</v>
          </cell>
          <cell r="BC38">
            <v>604462.799999999</v>
          </cell>
          <cell r="BD38">
            <v>0.77352518426717565</v>
          </cell>
          <cell r="BE38">
            <v>467567.19875265216</v>
          </cell>
          <cell r="BF38">
            <v>137057.38</v>
          </cell>
          <cell r="BH38">
            <v>137057.38</v>
          </cell>
          <cell r="BI38">
            <v>472196.11402030342</v>
          </cell>
          <cell r="BJ38">
            <v>335139</v>
          </cell>
          <cell r="BL38">
            <v>335139</v>
          </cell>
          <cell r="BM38">
            <v>83784.75</v>
          </cell>
          <cell r="BN38">
            <v>83784.75</v>
          </cell>
          <cell r="BO38">
            <v>83784.75</v>
          </cell>
          <cell r="BP38">
            <v>83784.75</v>
          </cell>
        </row>
        <row r="39">
          <cell r="A39" t="str">
            <v>100690120A</v>
          </cell>
          <cell r="B39" t="str">
            <v xml:space="preserve">PAWHUSKA HSP INC </v>
          </cell>
          <cell r="C39">
            <v>2</v>
          </cell>
          <cell r="D39">
            <v>12</v>
          </cell>
          <cell r="E39">
            <v>371309</v>
          </cell>
          <cell r="F39">
            <v>44105</v>
          </cell>
          <cell r="G39">
            <v>44469</v>
          </cell>
          <cell r="H39">
            <v>1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  <cell r="T39" t="e">
            <v>#N/A</v>
          </cell>
          <cell r="U39" t="e">
            <v>#N/A</v>
          </cell>
          <cell r="W39" t="e">
            <v>#N/A</v>
          </cell>
          <cell r="Y39" t="e">
            <v>#N/A</v>
          </cell>
          <cell r="Z39" t="e">
            <v>#N/A</v>
          </cell>
          <cell r="AB39" t="e">
            <v>#N/A</v>
          </cell>
          <cell r="AC39">
            <v>0</v>
          </cell>
          <cell r="AD39">
            <v>0</v>
          </cell>
          <cell r="AE39" t="e">
            <v>#N/A</v>
          </cell>
          <cell r="AF39" t="e">
            <v>#N/A</v>
          </cell>
          <cell r="AG39" t="e">
            <v>#N/A</v>
          </cell>
          <cell r="AH39">
            <v>0</v>
          </cell>
          <cell r="AJ39">
            <v>0</v>
          </cell>
          <cell r="AK39">
            <v>400803.43</v>
          </cell>
          <cell r="AM39">
            <v>400803.43</v>
          </cell>
          <cell r="AN39">
            <v>0.58937723602000003</v>
          </cell>
          <cell r="AO39">
            <v>236224.41776073555</v>
          </cell>
          <cell r="AP39">
            <v>84467.45</v>
          </cell>
          <cell r="AR39">
            <v>84467.45</v>
          </cell>
          <cell r="AS39">
            <v>238563.03949656684</v>
          </cell>
          <cell r="AT39">
            <v>154096</v>
          </cell>
          <cell r="AV39">
            <v>154096</v>
          </cell>
          <cell r="AW39">
            <v>38524</v>
          </cell>
          <cell r="AX39">
            <v>38524</v>
          </cell>
          <cell r="AY39">
            <v>38524</v>
          </cell>
          <cell r="AZ39">
            <v>38524</v>
          </cell>
          <cell r="BA39">
            <v>1255840.1599999999</v>
          </cell>
          <cell r="BC39">
            <v>1255840.1599999999</v>
          </cell>
          <cell r="BD39">
            <v>0.43003547610342785</v>
          </cell>
          <cell r="BE39">
            <v>540055.82111540495</v>
          </cell>
          <cell r="BF39">
            <v>153207.19909329564</v>
          </cell>
          <cell r="BH39">
            <v>153207.19909329564</v>
          </cell>
          <cell r="BI39">
            <v>545402.37374444748</v>
          </cell>
          <cell r="BJ39">
            <v>392195</v>
          </cell>
          <cell r="BL39">
            <v>392195</v>
          </cell>
          <cell r="BM39">
            <v>98048.75</v>
          </cell>
          <cell r="BN39">
            <v>98048.75</v>
          </cell>
          <cell r="BO39">
            <v>98048.75</v>
          </cell>
          <cell r="BP39">
            <v>98048.75</v>
          </cell>
        </row>
        <row r="40">
          <cell r="A40" t="str">
            <v>100699820A</v>
          </cell>
          <cell r="B40" t="str">
            <v xml:space="preserve">ROGER MILLS MEMORIAL HOSPITAL </v>
          </cell>
          <cell r="C40">
            <v>2</v>
          </cell>
          <cell r="D40">
            <v>12</v>
          </cell>
          <cell r="E40">
            <v>371303</v>
          </cell>
          <cell r="F40">
            <v>43952</v>
          </cell>
          <cell r="G40">
            <v>44316</v>
          </cell>
          <cell r="H40">
            <v>1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W40" t="e">
            <v>#N/A</v>
          </cell>
          <cell r="Y40" t="e">
            <v>#N/A</v>
          </cell>
          <cell r="Z40" t="e">
            <v>#N/A</v>
          </cell>
          <cell r="AB40" t="e">
            <v>#N/A</v>
          </cell>
          <cell r="AC40">
            <v>0</v>
          </cell>
          <cell r="AD40">
            <v>0</v>
          </cell>
          <cell r="AE40" t="e">
            <v>#N/A</v>
          </cell>
          <cell r="AF40" t="e">
            <v>#N/A</v>
          </cell>
          <cell r="AG40" t="e">
            <v>#N/A</v>
          </cell>
          <cell r="AH40">
            <v>0</v>
          </cell>
          <cell r="AJ40">
            <v>0</v>
          </cell>
          <cell r="AK40">
            <v>343361.75</v>
          </cell>
          <cell r="AM40">
            <v>343361.75</v>
          </cell>
          <cell r="AN40">
            <v>0.67328835405999998</v>
          </cell>
          <cell r="AO40">
            <v>231181.46750466121</v>
          </cell>
          <cell r="AP40">
            <v>91337.560000000012</v>
          </cell>
          <cell r="AR40">
            <v>91337.560000000012</v>
          </cell>
          <cell r="AS40">
            <v>233470.16403295737</v>
          </cell>
          <cell r="AT40">
            <v>142133</v>
          </cell>
          <cell r="AV40">
            <v>142133</v>
          </cell>
          <cell r="AW40">
            <v>35533.25</v>
          </cell>
          <cell r="AX40">
            <v>35533.25</v>
          </cell>
          <cell r="AY40">
            <v>35533.25</v>
          </cell>
          <cell r="AZ40">
            <v>35533.25</v>
          </cell>
          <cell r="BA40">
            <v>1007851.03</v>
          </cell>
          <cell r="BC40">
            <v>1007851.03</v>
          </cell>
          <cell r="BD40">
            <v>0.57121630269410706</v>
          </cell>
          <cell r="BE40">
            <v>575700.93902304757</v>
          </cell>
          <cell r="BF40">
            <v>133690.4079627161</v>
          </cell>
          <cell r="BH40">
            <v>133690.4079627161</v>
          </cell>
          <cell r="BI40">
            <v>581400.3783193758</v>
          </cell>
          <cell r="BJ40">
            <v>447710</v>
          </cell>
          <cell r="BL40">
            <v>447710</v>
          </cell>
          <cell r="BM40">
            <v>111927.5</v>
          </cell>
          <cell r="BN40">
            <v>111927.5</v>
          </cell>
          <cell r="BO40">
            <v>111927.5</v>
          </cell>
          <cell r="BP40">
            <v>111927.5</v>
          </cell>
        </row>
        <row r="41">
          <cell r="A41" t="str">
            <v>100700450A</v>
          </cell>
          <cell r="B41" t="str">
            <v xml:space="preserve">SEILING MUNICIPAL HOSPITAL </v>
          </cell>
          <cell r="C41">
            <v>2</v>
          </cell>
          <cell r="D41">
            <v>12</v>
          </cell>
          <cell r="E41">
            <v>371332</v>
          </cell>
          <cell r="F41">
            <v>44013</v>
          </cell>
          <cell r="G41">
            <v>44377</v>
          </cell>
          <cell r="H41">
            <v>1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  <cell r="T41" t="e">
            <v>#N/A</v>
          </cell>
          <cell r="U41" t="e">
            <v>#N/A</v>
          </cell>
          <cell r="W41" t="e">
            <v>#N/A</v>
          </cell>
          <cell r="Y41" t="e">
            <v>#N/A</v>
          </cell>
          <cell r="Z41" t="e">
            <v>#N/A</v>
          </cell>
          <cell r="AB41" t="e">
            <v>#N/A</v>
          </cell>
          <cell r="AC41">
            <v>0</v>
          </cell>
          <cell r="AD41">
            <v>0</v>
          </cell>
          <cell r="AE41" t="e">
            <v>#N/A</v>
          </cell>
          <cell r="AF41" t="e">
            <v>#N/A</v>
          </cell>
          <cell r="AG41" t="e">
            <v>#N/A</v>
          </cell>
          <cell r="AH41">
            <v>0</v>
          </cell>
          <cell r="AJ41">
            <v>0</v>
          </cell>
          <cell r="AK41">
            <v>206257.42</v>
          </cell>
          <cell r="AM41">
            <v>206257.42</v>
          </cell>
          <cell r="AN41">
            <v>1</v>
          </cell>
          <cell r="AO41">
            <v>206257.42</v>
          </cell>
          <cell r="AP41">
            <v>50244.82</v>
          </cell>
          <cell r="AR41">
            <v>50244.82</v>
          </cell>
          <cell r="AS41">
            <v>208299.36845800001</v>
          </cell>
          <cell r="AT41">
            <v>158055</v>
          </cell>
          <cell r="AV41">
            <v>158055</v>
          </cell>
          <cell r="AW41">
            <v>39513.75</v>
          </cell>
          <cell r="AX41">
            <v>39513.75</v>
          </cell>
          <cell r="AY41">
            <v>39513.75</v>
          </cell>
          <cell r="AZ41">
            <v>39513.75</v>
          </cell>
          <cell r="BA41">
            <v>529072.69000000006</v>
          </cell>
          <cell r="BC41">
            <v>529072.69000000006</v>
          </cell>
          <cell r="BD41">
            <v>0.47805443151160226</v>
          </cell>
          <cell r="BE41">
            <v>252925.5440462642</v>
          </cell>
          <cell r="BF41">
            <v>58102.252727406849</v>
          </cell>
          <cell r="BH41">
            <v>58102.252727406849</v>
          </cell>
          <cell r="BI41">
            <v>255429.50693232223</v>
          </cell>
          <cell r="BJ41">
            <v>197327</v>
          </cell>
          <cell r="BL41">
            <v>197327</v>
          </cell>
          <cell r="BM41">
            <v>49331.75</v>
          </cell>
          <cell r="BN41">
            <v>49331.75</v>
          </cell>
          <cell r="BO41">
            <v>49331.75</v>
          </cell>
          <cell r="BP41">
            <v>49331.75</v>
          </cell>
        </row>
        <row r="42">
          <cell r="A42" t="str">
            <v>100699830A</v>
          </cell>
          <cell r="B42" t="str">
            <v xml:space="preserve">SHARE MEMORIAL HOSPITAL </v>
          </cell>
          <cell r="C42">
            <v>2</v>
          </cell>
          <cell r="D42">
            <v>12</v>
          </cell>
          <cell r="E42">
            <v>371341</v>
          </cell>
          <cell r="F42">
            <v>44013</v>
          </cell>
          <cell r="G42">
            <v>44377</v>
          </cell>
          <cell r="H42">
            <v>1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W42" t="e">
            <v>#N/A</v>
          </cell>
          <cell r="Y42" t="e">
            <v>#N/A</v>
          </cell>
          <cell r="Z42" t="e">
            <v>#N/A</v>
          </cell>
          <cell r="AB42" t="e">
            <v>#N/A</v>
          </cell>
          <cell r="AC42">
            <v>0</v>
          </cell>
          <cell r="AD42">
            <v>0</v>
          </cell>
          <cell r="AE42" t="e">
            <v>#N/A</v>
          </cell>
          <cell r="AF42" t="e">
            <v>#N/A</v>
          </cell>
          <cell r="AG42" t="e">
            <v>#N/A</v>
          </cell>
          <cell r="AH42">
            <v>0</v>
          </cell>
          <cell r="AJ42">
            <v>0</v>
          </cell>
          <cell r="AK42">
            <v>96664.95</v>
          </cell>
          <cell r="AM42">
            <v>96664.95</v>
          </cell>
          <cell r="AN42">
            <v>1</v>
          </cell>
          <cell r="AO42">
            <v>96664.95</v>
          </cell>
          <cell r="AP42">
            <v>46031.21</v>
          </cell>
          <cell r="AR42">
            <v>46031.21</v>
          </cell>
          <cell r="AS42">
            <v>97621.933004999999</v>
          </cell>
          <cell r="AT42">
            <v>51591</v>
          </cell>
          <cell r="AV42">
            <v>51591</v>
          </cell>
          <cell r="AW42">
            <v>12897.75</v>
          </cell>
          <cell r="AX42">
            <v>12897.75</v>
          </cell>
          <cell r="AY42">
            <v>12897.75</v>
          </cell>
          <cell r="AZ42">
            <v>12897.75</v>
          </cell>
          <cell r="BA42">
            <v>1339926.31</v>
          </cell>
          <cell r="BC42">
            <v>1339926.31</v>
          </cell>
          <cell r="BD42">
            <v>0.52094795389196535</v>
          </cell>
          <cell r="BE42">
            <v>698031.86956051132</v>
          </cell>
          <cell r="BF42">
            <v>211934.41389351015</v>
          </cell>
          <cell r="BH42">
            <v>211934.41389351015</v>
          </cell>
          <cell r="BI42">
            <v>704942.38506916037</v>
          </cell>
          <cell r="BJ42">
            <v>493008</v>
          </cell>
          <cell r="BL42">
            <v>493008</v>
          </cell>
          <cell r="BM42">
            <v>123252</v>
          </cell>
          <cell r="BN42">
            <v>123252</v>
          </cell>
          <cell r="BO42">
            <v>123252</v>
          </cell>
          <cell r="BP42">
            <v>123252</v>
          </cell>
        </row>
        <row r="43">
          <cell r="A43" t="str">
            <v>100699870E</v>
          </cell>
          <cell r="B43" t="str">
            <v xml:space="preserve">WEATHERFORD HOSPITAL AUTHORITY </v>
          </cell>
          <cell r="C43">
            <v>2</v>
          </cell>
          <cell r="D43">
            <v>12</v>
          </cell>
          <cell r="E43">
            <v>371323</v>
          </cell>
          <cell r="F43">
            <v>44105</v>
          </cell>
          <cell r="G43">
            <v>44469</v>
          </cell>
          <cell r="H43">
            <v>1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  <cell r="T43" t="e">
            <v>#N/A</v>
          </cell>
          <cell r="U43" t="e">
            <v>#N/A</v>
          </cell>
          <cell r="W43" t="e">
            <v>#N/A</v>
          </cell>
          <cell r="Y43" t="e">
            <v>#N/A</v>
          </cell>
          <cell r="Z43" t="e">
            <v>#N/A</v>
          </cell>
          <cell r="AB43" t="e">
            <v>#N/A</v>
          </cell>
          <cell r="AC43">
            <v>0</v>
          </cell>
          <cell r="AD43">
            <v>0</v>
          </cell>
          <cell r="AE43" t="e">
            <v>#N/A</v>
          </cell>
          <cell r="AF43" t="e">
            <v>#N/A</v>
          </cell>
          <cell r="AG43" t="e">
            <v>#N/A</v>
          </cell>
          <cell r="AH43">
            <v>0</v>
          </cell>
          <cell r="AJ43">
            <v>0</v>
          </cell>
          <cell r="AK43">
            <v>2471498.89</v>
          </cell>
          <cell r="AM43">
            <v>2471498.89</v>
          </cell>
          <cell r="AN43">
            <v>0.54168091639000004</v>
          </cell>
          <cell r="AO43">
            <v>1338763.7835920679</v>
          </cell>
          <cell r="AP43">
            <v>846170.48999999987</v>
          </cell>
          <cell r="AR43">
            <v>846170.48999999987</v>
          </cell>
          <cell r="AS43">
            <v>1352017.5450496294</v>
          </cell>
          <cell r="AT43">
            <v>505847</v>
          </cell>
          <cell r="AV43">
            <v>505847</v>
          </cell>
          <cell r="AW43">
            <v>126461.75</v>
          </cell>
          <cell r="AX43">
            <v>126461.75</v>
          </cell>
          <cell r="AY43">
            <v>126461.75</v>
          </cell>
          <cell r="AZ43">
            <v>126461.75</v>
          </cell>
          <cell r="BA43">
            <v>5726370.9499999899</v>
          </cell>
          <cell r="BC43">
            <v>5726370.9499999899</v>
          </cell>
          <cell r="BD43">
            <v>0.36181013101130016</v>
          </cell>
          <cell r="BE43">
            <v>2071859.0236387998</v>
          </cell>
          <cell r="BF43">
            <v>1268258.9261976047</v>
          </cell>
          <cell r="BH43">
            <v>1268258.9261976047</v>
          </cell>
          <cell r="BI43">
            <v>2092370.4279728238</v>
          </cell>
          <cell r="BJ43">
            <v>824112</v>
          </cell>
          <cell r="BL43">
            <v>824112</v>
          </cell>
          <cell r="BM43">
            <v>206028</v>
          </cell>
          <cell r="BN43">
            <v>206028</v>
          </cell>
          <cell r="BO43">
            <v>206028</v>
          </cell>
          <cell r="BP43">
            <v>206028</v>
          </cell>
        </row>
        <row r="47">
          <cell r="AV47">
            <v>5065714</v>
          </cell>
          <cell r="BL47">
            <v>31125727</v>
          </cell>
        </row>
      </sheetData>
      <sheetData sheetId="3"/>
      <sheetData sheetId="4">
        <row r="19">
          <cell r="E19">
            <v>0.13590711648321979</v>
          </cell>
          <cell r="G19">
            <v>0.13608519282678397</v>
          </cell>
        </row>
        <row r="20">
          <cell r="E20">
            <v>0.86409288351678026</v>
          </cell>
          <cell r="G20">
            <v>0.863914807173216</v>
          </cell>
        </row>
      </sheetData>
      <sheetData sheetId="5"/>
      <sheetData sheetId="6">
        <row r="1">
          <cell r="O1">
            <v>2.5000000000000001E-2</v>
          </cell>
          <cell r="P1">
            <v>2.5999999999999999E-2</v>
          </cell>
        </row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  <cell r="G2" t="str">
            <v>Ownership Indicator</v>
          </cell>
          <cell r="H2" t="str">
            <v>Billing Full Name</v>
          </cell>
          <cell r="I2" t="str">
            <v>Billing Full Street Addr</v>
          </cell>
          <cell r="J2" t="str">
            <v>Billing City/St/Zip Code</v>
          </cell>
          <cell r="K2" t="str">
            <v>State</v>
          </cell>
          <cell r="L2" t="str">
            <v>CMS_ID</v>
          </cell>
          <cell r="M2" t="str">
            <v>FY_BGN_DT</v>
          </cell>
          <cell r="N2" t="str">
            <v>FY_END_DT</v>
          </cell>
          <cell r="O2" t="str">
            <v>Single Point in Time Midpoint SFY18 = 12/31/2017</v>
          </cell>
          <cell r="P2" t="str">
            <v>Single Point in Time Midpoint SFY19 = 12/31/2018</v>
          </cell>
          <cell r="Q2" t="str">
            <v>Inpatient CCR</v>
          </cell>
          <cell r="S2" t="str">
            <v>Claim Type</v>
          </cell>
          <cell r="T2" t="str">
            <v>Inpt Covered Days</v>
          </cell>
          <cell r="U2" t="str">
            <v>Inpt Billed Amount</v>
          </cell>
          <cell r="V2" t="str">
            <v>Inpt Paid Amount</v>
          </cell>
          <cell r="W2" t="str">
            <v>Inpt TPL  Amount</v>
          </cell>
          <cell r="X2" t="str">
            <v>Paid Count</v>
          </cell>
          <cell r="Y2" t="str">
            <v>ICN Undup Count</v>
          </cell>
          <cell r="Z2" t="str">
            <v xml:space="preserve">Inpt SHOPP Assessment </v>
          </cell>
          <cell r="AA2" t="str">
            <v>Inpt Expenditures</v>
          </cell>
          <cell r="AB2" t="str">
            <v>Inpt Supplementals</v>
          </cell>
          <cell r="AC2" t="str">
            <v>GME</v>
          </cell>
          <cell r="AD2" t="str">
            <v>IME</v>
          </cell>
          <cell r="AF2" t="str">
            <v>Total Inpt Cost</v>
          </cell>
          <cell r="AH2" t="str">
            <v xml:space="preserve">Inflated Inpatient Cost </v>
          </cell>
          <cell r="AI2" t="str">
            <v>Total Inpt Pymts</v>
          </cell>
          <cell r="AJ2" t="str">
            <v>Inpatient (Over) / under cost WITHOUT SHOPP &amp; SUPPLEMENTAL</v>
          </cell>
          <cell r="AK2" t="str">
            <v>Inpt (Over) / Under cost Shopp calc              INCLUDING SHOPP &amp; SUPPLMENTAL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  <cell r="G3" t="str">
            <v>NSGO</v>
          </cell>
          <cell r="H3" t="str">
            <v>ARBUCKLE MEM HSP</v>
          </cell>
          <cell r="I3" t="str">
            <v>2011 W BROADWAY</v>
          </cell>
          <cell r="J3" t="str">
            <v>SULPHUR,OK 73086-8109</v>
          </cell>
          <cell r="K3" t="str">
            <v>OK</v>
          </cell>
          <cell r="L3" t="str">
            <v>371328</v>
          </cell>
          <cell r="M3">
            <v>44197</v>
          </cell>
          <cell r="N3">
            <v>44561</v>
          </cell>
          <cell r="Q3">
            <v>0.62320260948398776</v>
          </cell>
          <cell r="S3" t="str">
            <v>I</v>
          </cell>
          <cell r="T3">
            <v>263</v>
          </cell>
          <cell r="U3">
            <v>907732.88</v>
          </cell>
          <cell r="V3">
            <v>272956.78999999998</v>
          </cell>
          <cell r="W3">
            <v>18862.71</v>
          </cell>
          <cell r="X3">
            <v>57</v>
          </cell>
          <cell r="Y3">
            <v>79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F3">
            <v>571301.94437576667</v>
          </cell>
          <cell r="AH3">
            <v>630460.26071587729</v>
          </cell>
          <cell r="AI3">
            <v>291819.5</v>
          </cell>
          <cell r="AJ3">
            <v>338640.76071587729</v>
          </cell>
          <cell r="AK3">
            <v>338640.76071587729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  <cell r="G4" t="str">
            <v>NSGO</v>
          </cell>
          <cell r="H4" t="str">
            <v>ATOKA COUNTY HEALTHCARE AUTHORITY</v>
          </cell>
          <cell r="I4" t="str">
            <v>1590 W LIBERTY ROAD</v>
          </cell>
          <cell r="J4" t="str">
            <v>ATOKA,OK 74525-</v>
          </cell>
          <cell r="K4" t="str">
            <v>OK</v>
          </cell>
          <cell r="L4" t="str">
            <v>371300</v>
          </cell>
          <cell r="M4">
            <v>44197</v>
          </cell>
          <cell r="N4">
            <v>44561</v>
          </cell>
          <cell r="Q4">
            <v>0.45154402486475143</v>
          </cell>
          <cell r="S4" t="str">
            <v>I</v>
          </cell>
          <cell r="T4">
            <v>289</v>
          </cell>
          <cell r="U4">
            <v>959738.54</v>
          </cell>
          <cell r="V4">
            <v>216434.57</v>
          </cell>
          <cell r="W4">
            <v>0</v>
          </cell>
          <cell r="X4">
            <v>41</v>
          </cell>
          <cell r="Y4">
            <v>51</v>
          </cell>
          <cell r="Z4">
            <v>0</v>
          </cell>
          <cell r="AA4">
            <v>11428.79</v>
          </cell>
          <cell r="AB4">
            <v>0</v>
          </cell>
          <cell r="AC4">
            <v>0</v>
          </cell>
          <cell r="AD4">
            <v>0</v>
          </cell>
          <cell r="AF4">
            <v>442866.2005749073</v>
          </cell>
          <cell r="AH4">
            <v>488724.99564443895</v>
          </cell>
          <cell r="AI4">
            <v>216434.57</v>
          </cell>
          <cell r="AJ4">
            <v>272290.42564443895</v>
          </cell>
          <cell r="AK4">
            <v>272290.42564443895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  <cell r="G5" t="str">
            <v>NSGO</v>
          </cell>
          <cell r="H5" t="str">
            <v>BEAVER COUNTY MEMORIAL HOSPITAL</v>
          </cell>
          <cell r="I5" t="str">
            <v xml:space="preserve">212 E. 8TH STREET  </v>
          </cell>
          <cell r="J5" t="str">
            <v xml:space="preserve">BEAVER         </v>
          </cell>
          <cell r="K5" t="str">
            <v>OK</v>
          </cell>
          <cell r="L5">
            <v>370041</v>
          </cell>
          <cell r="M5">
            <v>43466</v>
          </cell>
          <cell r="N5">
            <v>43830</v>
          </cell>
          <cell r="Q5">
            <v>0.85376636102296544</v>
          </cell>
          <cell r="S5" t="str">
            <v>I</v>
          </cell>
          <cell r="T5">
            <v>3</v>
          </cell>
          <cell r="U5">
            <v>10950.5</v>
          </cell>
          <cell r="V5">
            <v>3365.5</v>
          </cell>
          <cell r="W5">
            <v>0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F5">
            <v>9441.7253048921648</v>
          </cell>
          <cell r="AH5">
            <v>10679.901359219091</v>
          </cell>
          <cell r="AI5">
            <v>3365.5</v>
          </cell>
          <cell r="AJ5">
            <v>7314.4013592190913</v>
          </cell>
          <cell r="AK5">
            <v>7314.4013592190913</v>
          </cell>
        </row>
        <row r="6">
          <cell r="A6" t="str">
            <v>100699690A</v>
          </cell>
          <cell r="E6" t="str">
            <v>014</v>
          </cell>
          <cell r="F6" t="str">
            <v>No</v>
          </cell>
          <cell r="G6" t="str">
            <v>NSGO</v>
          </cell>
          <cell r="H6" t="str">
            <v>CARNEGIE TRI-COUNTY MUNICI</v>
          </cell>
          <cell r="I6" t="str">
            <v>MUNICIPAL HOSPITAL  102 N BROADWAY</v>
          </cell>
          <cell r="J6" t="str">
            <v>CARNEGIE,OK 73015-9073</v>
          </cell>
          <cell r="K6" t="str">
            <v>OK</v>
          </cell>
          <cell r="L6" t="str">
            <v>371334</v>
          </cell>
          <cell r="M6">
            <v>43952</v>
          </cell>
          <cell r="N6">
            <v>44316</v>
          </cell>
          <cell r="Q6">
            <v>1.2327661482547849</v>
          </cell>
          <cell r="S6" t="str">
            <v>I</v>
          </cell>
          <cell r="T6">
            <v>148</v>
          </cell>
          <cell r="U6">
            <v>628331.25</v>
          </cell>
          <cell r="V6">
            <v>267393.82</v>
          </cell>
          <cell r="W6">
            <v>0</v>
          </cell>
          <cell r="X6">
            <v>22</v>
          </cell>
          <cell r="Y6">
            <v>22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F6">
            <v>782253.89129003137</v>
          </cell>
          <cell r="AH6">
            <v>877624.17738113808</v>
          </cell>
          <cell r="AI6">
            <v>267393.82</v>
          </cell>
          <cell r="AJ6">
            <v>610230.35738113802</v>
          </cell>
          <cell r="AK6">
            <v>610230.35738113802</v>
          </cell>
        </row>
        <row r="7">
          <cell r="A7" t="str">
            <v>100700740A</v>
          </cell>
          <cell r="E7" t="str">
            <v>014</v>
          </cell>
          <cell r="F7" t="str">
            <v>No</v>
          </cell>
          <cell r="G7" t="str">
            <v>NSGO</v>
          </cell>
          <cell r="H7" t="str">
            <v>CIMARRON MEMORIAL HOSPITAL</v>
          </cell>
          <cell r="I7" t="str">
            <v>100 S ELLIS AVE</v>
          </cell>
          <cell r="J7" t="str">
            <v>BOISE CITY,OK 73933-</v>
          </cell>
          <cell r="K7" t="str">
            <v>OK</v>
          </cell>
          <cell r="L7" t="str">
            <v>371307</v>
          </cell>
          <cell r="M7">
            <v>44197</v>
          </cell>
          <cell r="N7">
            <v>44561</v>
          </cell>
          <cell r="Q7">
            <v>0.98362614857460218</v>
          </cell>
          <cell r="S7" t="str">
            <v>I</v>
          </cell>
          <cell r="T7">
            <v>12</v>
          </cell>
          <cell r="U7">
            <v>62641.39</v>
          </cell>
          <cell r="V7">
            <v>22975.65</v>
          </cell>
          <cell r="W7">
            <v>0</v>
          </cell>
          <cell r="X7">
            <v>4</v>
          </cell>
          <cell r="Y7">
            <v>4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F7">
            <v>62225.704708011486</v>
          </cell>
          <cell r="AH7">
            <v>68669.176430526073</v>
          </cell>
          <cell r="AI7">
            <v>22975.65</v>
          </cell>
          <cell r="AJ7">
            <v>45693.526430526072</v>
          </cell>
          <cell r="AK7">
            <v>45693.526430526072</v>
          </cell>
        </row>
        <row r="8">
          <cell r="A8" t="str">
            <v>200234090B</v>
          </cell>
          <cell r="E8" t="str">
            <v>014</v>
          </cell>
          <cell r="F8" t="str">
            <v>No</v>
          </cell>
          <cell r="G8" t="str">
            <v>NSGO</v>
          </cell>
          <cell r="H8" t="str">
            <v>CLEVELAND AREA HOSPITAL</v>
          </cell>
          <cell r="I8" t="str">
            <v>1401 W PAWNEE ST</v>
          </cell>
          <cell r="J8" t="str">
            <v>CLEVELAND,OK 74020-3020</v>
          </cell>
          <cell r="K8" t="str">
            <v>OK</v>
          </cell>
          <cell r="L8" t="str">
            <v>371320</v>
          </cell>
          <cell r="M8">
            <v>44197</v>
          </cell>
          <cell r="N8">
            <v>44561</v>
          </cell>
          <cell r="Q8">
            <v>1.3171941830624465</v>
          </cell>
          <cell r="S8" t="str">
            <v>I</v>
          </cell>
          <cell r="T8">
            <v>13</v>
          </cell>
          <cell r="U8">
            <v>58404.05</v>
          </cell>
          <cell r="V8">
            <v>22200.97</v>
          </cell>
          <cell r="W8">
            <v>0</v>
          </cell>
          <cell r="X8">
            <v>5</v>
          </cell>
          <cell r="Y8">
            <v>7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F8">
            <v>77691.076729068431</v>
          </cell>
          <cell r="AH8">
            <v>85735.987724363469</v>
          </cell>
          <cell r="AI8">
            <v>22200.97</v>
          </cell>
          <cell r="AJ8">
            <v>63535.017724363468</v>
          </cell>
          <cell r="AK8">
            <v>63535.017724363468</v>
          </cell>
        </row>
        <row r="9">
          <cell r="A9" t="str">
            <v>100819200B</v>
          </cell>
          <cell r="E9" t="str">
            <v>014</v>
          </cell>
          <cell r="F9" t="str">
            <v>No</v>
          </cell>
          <cell r="G9" t="str">
            <v>NSGO</v>
          </cell>
          <cell r="H9" t="str">
            <v>CORDELL MEMORIAL HOSPITAL</v>
          </cell>
          <cell r="I9" t="str">
            <v>1220 N GLENN ENGLISH</v>
          </cell>
          <cell r="J9" t="str">
            <v>CORDELL,OK 73632-</v>
          </cell>
          <cell r="K9" t="str">
            <v>OK</v>
          </cell>
          <cell r="L9" t="str">
            <v>371325</v>
          </cell>
          <cell r="M9">
            <v>44013</v>
          </cell>
          <cell r="N9">
            <v>44377</v>
          </cell>
          <cell r="Q9">
            <v>1.0551296122086338</v>
          </cell>
          <cell r="S9" t="str">
            <v>I</v>
          </cell>
          <cell r="T9">
            <v>52</v>
          </cell>
          <cell r="U9">
            <v>225092.1</v>
          </cell>
          <cell r="V9">
            <v>96907.959999999992</v>
          </cell>
          <cell r="W9">
            <v>0</v>
          </cell>
          <cell r="X9">
            <v>19</v>
          </cell>
          <cell r="Y9">
            <v>21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F9">
            <v>239852.60345205085</v>
          </cell>
          <cell r="AH9">
            <v>267988.89259281143</v>
          </cell>
          <cell r="AI9">
            <v>96907.959999999992</v>
          </cell>
          <cell r="AJ9">
            <v>171080.93259281144</v>
          </cell>
          <cell r="AK9">
            <v>171080.93259281144</v>
          </cell>
        </row>
        <row r="10">
          <cell r="A10" t="str">
            <v>100700730A</v>
          </cell>
          <cell r="E10" t="str">
            <v>014</v>
          </cell>
          <cell r="F10" t="str">
            <v>No</v>
          </cell>
          <cell r="G10" t="str">
            <v>NSGO</v>
          </cell>
          <cell r="H10" t="str">
            <v>EASTERN OKLAHOMA MEDICAL CENTER</v>
          </cell>
          <cell r="I10" t="str">
            <v>105 WALL STREET</v>
          </cell>
          <cell r="J10" t="str">
            <v>POTEAU,OK 74953-</v>
          </cell>
          <cell r="K10" t="str">
            <v>OK</v>
          </cell>
          <cell r="L10" t="str">
            <v>371337</v>
          </cell>
          <cell r="M10">
            <v>44013</v>
          </cell>
          <cell r="N10">
            <v>44377</v>
          </cell>
          <cell r="Q10">
            <v>1.1234370578349862</v>
          </cell>
          <cell r="S10" t="str">
            <v>I</v>
          </cell>
          <cell r="T10">
            <v>217</v>
          </cell>
          <cell r="U10">
            <v>648545.29</v>
          </cell>
          <cell r="V10">
            <v>358673.73</v>
          </cell>
          <cell r="W10">
            <v>8091.9</v>
          </cell>
          <cell r="X10">
            <v>77</v>
          </cell>
          <cell r="Y10">
            <v>113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F10">
            <v>735812.95061379427</v>
          </cell>
          <cell r="AH10">
            <v>822128.652982748</v>
          </cell>
          <cell r="AI10">
            <v>366765.63</v>
          </cell>
          <cell r="AJ10">
            <v>455363.02298274799</v>
          </cell>
          <cell r="AK10">
            <v>455363.02298274799</v>
          </cell>
        </row>
        <row r="11">
          <cell r="A11" t="str">
            <v>100700800A</v>
          </cell>
          <cell r="E11" t="str">
            <v>014</v>
          </cell>
          <cell r="F11" t="str">
            <v>No</v>
          </cell>
          <cell r="G11" t="str">
            <v>NSGO</v>
          </cell>
          <cell r="H11" t="str">
            <v>FAIRVIEW HSP</v>
          </cell>
          <cell r="I11" t="str">
            <v>523 STATE RD</v>
          </cell>
          <cell r="J11" t="str">
            <v>FAIRVIEW,OK 73737-</v>
          </cell>
          <cell r="K11" t="str">
            <v>OK</v>
          </cell>
          <cell r="L11" t="str">
            <v>371329</v>
          </cell>
          <cell r="M11">
            <v>44013</v>
          </cell>
          <cell r="N11">
            <v>44377</v>
          </cell>
          <cell r="Q11">
            <v>0.98647637311110492</v>
          </cell>
          <cell r="S11" t="str">
            <v>I</v>
          </cell>
          <cell r="T11">
            <v>18</v>
          </cell>
          <cell r="U11">
            <v>69653.919999999998</v>
          </cell>
          <cell r="V11">
            <v>19424.86</v>
          </cell>
          <cell r="W11">
            <v>0</v>
          </cell>
          <cell r="X11">
            <v>2</v>
          </cell>
          <cell r="Y11">
            <v>2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F11">
            <v>69392.194643679308</v>
          </cell>
          <cell r="AH11">
            <v>77532.355828116124</v>
          </cell>
          <cell r="AI11">
            <v>19424.86</v>
          </cell>
          <cell r="AJ11">
            <v>58107.495828116123</v>
          </cell>
          <cell r="AK11">
            <v>58107.495828116123</v>
          </cell>
        </row>
        <row r="12">
          <cell r="A12" t="str">
            <v>100699660A</v>
          </cell>
          <cell r="E12" t="str">
            <v>014</v>
          </cell>
          <cell r="F12" t="str">
            <v>No</v>
          </cell>
          <cell r="G12" t="str">
            <v>NSGO</v>
          </cell>
          <cell r="H12" t="str">
            <v>HARPER CO COM HSP</v>
          </cell>
          <cell r="I12" t="str">
            <v>1003 US HWY 64 NORTH</v>
          </cell>
          <cell r="J12" t="str">
            <v>BUFFALO,OK 73834-0064</v>
          </cell>
          <cell r="K12" t="str">
            <v>OK</v>
          </cell>
          <cell r="L12" t="str">
            <v>371324</v>
          </cell>
          <cell r="M12">
            <v>44105</v>
          </cell>
          <cell r="N12">
            <v>44469</v>
          </cell>
          <cell r="Q12">
            <v>1.1268502802557827</v>
          </cell>
          <cell r="S12" t="str">
            <v>I</v>
          </cell>
          <cell r="T12">
            <v>11</v>
          </cell>
          <cell r="U12">
            <v>47101.69</v>
          </cell>
          <cell r="V12">
            <v>25954.19</v>
          </cell>
          <cell r="W12">
            <v>0</v>
          </cell>
          <cell r="X12">
            <v>5</v>
          </cell>
          <cell r="Y12">
            <v>9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F12">
            <v>53602.01044753351</v>
          </cell>
          <cell r="AH12">
            <v>59517.137319556692</v>
          </cell>
          <cell r="AI12">
            <v>25954.19</v>
          </cell>
          <cell r="AJ12">
            <v>33562.947319556697</v>
          </cell>
          <cell r="AK12">
            <v>33562.947319556697</v>
          </cell>
        </row>
        <row r="13">
          <cell r="A13" t="str">
            <v>200539880B</v>
          </cell>
          <cell r="E13" t="str">
            <v>014</v>
          </cell>
          <cell r="F13" t="str">
            <v>No</v>
          </cell>
          <cell r="G13" t="str">
            <v>NSGO</v>
          </cell>
          <cell r="H13" t="str">
            <v>HOLDENVILLE GENERAL HOSPITAL</v>
          </cell>
          <cell r="I13" t="str">
            <v>100 MCDOUGAL DRIVE</v>
          </cell>
          <cell r="J13" t="str">
            <v>HOLDENVILLE,OK 74848-2822</v>
          </cell>
          <cell r="K13" t="str">
            <v>OK</v>
          </cell>
          <cell r="L13" t="str">
            <v>371321</v>
          </cell>
          <cell r="M13">
            <v>44013</v>
          </cell>
          <cell r="N13">
            <v>44377</v>
          </cell>
          <cell r="Q13">
            <v>0.44709048047793842</v>
          </cell>
          <cell r="S13" t="str">
            <v>I</v>
          </cell>
          <cell r="T13">
            <v>106</v>
          </cell>
          <cell r="U13">
            <v>502967.85</v>
          </cell>
          <cell r="V13">
            <v>165156.23000000001</v>
          </cell>
          <cell r="W13">
            <v>0</v>
          </cell>
          <cell r="X13">
            <v>33</v>
          </cell>
          <cell r="Y13">
            <v>50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F13">
            <v>227098.37188489808</v>
          </cell>
          <cell r="AH13">
            <v>253738.50571203345</v>
          </cell>
          <cell r="AI13">
            <v>165156.23000000001</v>
          </cell>
          <cell r="AJ13">
            <v>88582.275712033443</v>
          </cell>
          <cell r="AK13">
            <v>88582.275712033443</v>
          </cell>
        </row>
        <row r="14">
          <cell r="A14" t="str">
            <v>100700780B</v>
          </cell>
          <cell r="E14" t="str">
            <v>014</v>
          </cell>
          <cell r="F14" t="str">
            <v>No</v>
          </cell>
          <cell r="G14" t="str">
            <v>NSGO</v>
          </cell>
          <cell r="H14" t="str">
            <v>HARMON MEM HSP</v>
          </cell>
          <cell r="I14" t="str">
            <v>400 E CHESTNUT</v>
          </cell>
          <cell r="J14" t="str">
            <v>HOLLIS,OK 73550-2032</v>
          </cell>
          <cell r="K14" t="str">
            <v>OK</v>
          </cell>
          <cell r="L14" t="str">
            <v>371338</v>
          </cell>
          <cell r="M14">
            <v>44013</v>
          </cell>
          <cell r="N14">
            <v>44377</v>
          </cell>
          <cell r="Q14">
            <v>0.76442671210638824</v>
          </cell>
          <cell r="S14" t="str">
            <v>I</v>
          </cell>
          <cell r="T14">
            <v>34</v>
          </cell>
          <cell r="U14">
            <v>131963.96000000002</v>
          </cell>
          <cell r="V14">
            <v>48761.62</v>
          </cell>
          <cell r="W14">
            <v>0</v>
          </cell>
          <cell r="X14">
            <v>10</v>
          </cell>
          <cell r="Y14">
            <v>14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F14">
            <v>101875.45614232641</v>
          </cell>
          <cell r="AH14">
            <v>113826.11771161137</v>
          </cell>
          <cell r="AI14">
            <v>48761.62</v>
          </cell>
          <cell r="AJ14">
            <v>65064.497711611366</v>
          </cell>
          <cell r="AK14">
            <v>65064.497711611366</v>
          </cell>
        </row>
        <row r="15">
          <cell r="A15" t="str">
            <v>100699960A</v>
          </cell>
          <cell r="E15" t="str">
            <v>014</v>
          </cell>
          <cell r="F15" t="str">
            <v>No</v>
          </cell>
          <cell r="G15" t="str">
            <v>NSGO</v>
          </cell>
          <cell r="H15" t="str">
            <v>MERCY HEALTH LOVE COUNTY</v>
          </cell>
          <cell r="I15" t="str">
            <v>300 WANDA ST</v>
          </cell>
          <cell r="J15" t="str">
            <v>MARIETTA,OK 73448-1200</v>
          </cell>
          <cell r="K15" t="str">
            <v>OK</v>
          </cell>
          <cell r="L15" t="str">
            <v>371306</v>
          </cell>
          <cell r="M15">
            <v>44013</v>
          </cell>
          <cell r="N15">
            <v>44377</v>
          </cell>
          <cell r="Q15">
            <v>0.62267523092717736</v>
          </cell>
          <cell r="S15" t="str">
            <v>I</v>
          </cell>
          <cell r="T15">
            <v>30</v>
          </cell>
          <cell r="U15">
            <v>128930.85999999999</v>
          </cell>
          <cell r="V15">
            <v>44370.55</v>
          </cell>
          <cell r="W15">
            <v>0</v>
          </cell>
          <cell r="X15">
            <v>9</v>
          </cell>
          <cell r="Y15">
            <v>13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F15">
            <v>81076.845349078547</v>
          </cell>
          <cell r="AH15">
            <v>90587.692971870521</v>
          </cell>
          <cell r="AI15">
            <v>44370.55</v>
          </cell>
          <cell r="AJ15">
            <v>46217.142971870519</v>
          </cell>
          <cell r="AK15">
            <v>46217.142971870519</v>
          </cell>
        </row>
        <row r="16">
          <cell r="A16" t="str">
            <v>100700250A</v>
          </cell>
          <cell r="E16" t="str">
            <v>014</v>
          </cell>
          <cell r="F16" t="str">
            <v>No</v>
          </cell>
          <cell r="G16" t="str">
            <v>NSGO</v>
          </cell>
          <cell r="H16" t="str">
            <v>OKEENE MUN HSP</v>
          </cell>
          <cell r="I16" t="str">
            <v>207 EAST F STREET</v>
          </cell>
          <cell r="J16" t="str">
            <v>OKEENE,OK 73763-</v>
          </cell>
          <cell r="K16" t="str">
            <v>OK</v>
          </cell>
          <cell r="L16" t="str">
            <v>371327</v>
          </cell>
          <cell r="M16">
            <v>44013</v>
          </cell>
          <cell r="N16">
            <v>44377</v>
          </cell>
          <cell r="Q16">
            <v>1.4502605164154201</v>
          </cell>
          <cell r="S16" t="str">
            <v>I</v>
          </cell>
          <cell r="T16">
            <v>11</v>
          </cell>
          <cell r="U16">
            <v>26758.6</v>
          </cell>
          <cell r="V16">
            <v>19823.7</v>
          </cell>
          <cell r="W16">
            <v>0</v>
          </cell>
          <cell r="X16">
            <v>5</v>
          </cell>
          <cell r="Y16">
            <v>7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F16">
            <v>39191.129770993743</v>
          </cell>
          <cell r="AH16">
            <v>43788.507256663564</v>
          </cell>
          <cell r="AI16">
            <v>19823.7</v>
          </cell>
          <cell r="AJ16">
            <v>23964.807256663564</v>
          </cell>
          <cell r="AK16">
            <v>23964.807256663564</v>
          </cell>
        </row>
        <row r="17">
          <cell r="A17" t="str">
            <v>100690120A</v>
          </cell>
          <cell r="E17" t="str">
            <v>010</v>
          </cell>
          <cell r="F17" t="str">
            <v>No</v>
          </cell>
          <cell r="G17" t="str">
            <v>NSGO</v>
          </cell>
          <cell r="H17" t="str">
            <v>PAWHUSKA HSP INC</v>
          </cell>
          <cell r="I17" t="str">
            <v>1101 E 15TH ST</v>
          </cell>
          <cell r="J17" t="str">
            <v>PAWHUSKA,OK 74056-</v>
          </cell>
          <cell r="K17" t="str">
            <v>OK</v>
          </cell>
          <cell r="L17" t="str">
            <v>371309</v>
          </cell>
          <cell r="M17">
            <v>44105</v>
          </cell>
          <cell r="N17">
            <v>44469</v>
          </cell>
          <cell r="Q17">
            <v>0.58937723601791359</v>
          </cell>
          <cell r="S17" t="str">
            <v>I</v>
          </cell>
          <cell r="T17">
            <v>115</v>
          </cell>
          <cell r="U17">
            <v>576634.5</v>
          </cell>
          <cell r="V17">
            <v>122328.35</v>
          </cell>
          <cell r="W17">
            <v>0</v>
          </cell>
          <cell r="X17">
            <v>27</v>
          </cell>
          <cell r="Y17">
            <v>33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339855.24780257157</v>
          </cell>
          <cell r="AH17">
            <v>377359.19386897498</v>
          </cell>
          <cell r="AI17">
            <v>122328.35</v>
          </cell>
          <cell r="AJ17">
            <v>255030.84386897497</v>
          </cell>
          <cell r="AK17">
            <v>255030.84386897497</v>
          </cell>
        </row>
        <row r="18">
          <cell r="A18" t="str">
            <v>100699820A</v>
          </cell>
          <cell r="E18" t="str">
            <v>014</v>
          </cell>
          <cell r="F18" t="str">
            <v>No</v>
          </cell>
          <cell r="G18" t="str">
            <v>NSGO</v>
          </cell>
          <cell r="H18" t="str">
            <v>ROGER MILLS MEMORIAL HOSPITAL</v>
          </cell>
          <cell r="I18" t="str">
            <v>501 S LL MALES</v>
          </cell>
          <cell r="J18" t="str">
            <v>CHEYENNE,OK 73628-</v>
          </cell>
          <cell r="K18" t="str">
            <v>OK</v>
          </cell>
          <cell r="L18" t="str">
            <v>371303</v>
          </cell>
          <cell r="M18">
            <v>43952</v>
          </cell>
          <cell r="N18">
            <v>44316</v>
          </cell>
          <cell r="Q18">
            <v>0.67328835406133902</v>
          </cell>
          <cell r="S18" t="str">
            <v>I</v>
          </cell>
          <cell r="T18">
            <v>47</v>
          </cell>
          <cell r="U18">
            <v>279520.5</v>
          </cell>
          <cell r="V18">
            <v>60247.42</v>
          </cell>
          <cell r="W18">
            <v>30030</v>
          </cell>
          <cell r="X18">
            <v>12</v>
          </cell>
          <cell r="Y18">
            <v>22</v>
          </cell>
          <cell r="Z18">
            <v>0</v>
          </cell>
          <cell r="AA18">
            <v>952.99</v>
          </cell>
          <cell r="AB18">
            <v>0</v>
          </cell>
          <cell r="AC18">
            <v>0</v>
          </cell>
          <cell r="AD18">
            <v>0</v>
          </cell>
          <cell r="AF18">
            <v>190709.04583089481</v>
          </cell>
          <cell r="AH18">
            <v>213959.77869853226</v>
          </cell>
          <cell r="AI18">
            <v>90277.42</v>
          </cell>
          <cell r="AJ18">
            <v>123682.35869853226</v>
          </cell>
          <cell r="AK18">
            <v>123682.35869853226</v>
          </cell>
        </row>
        <row r="19">
          <cell r="A19" t="str">
            <v>100699830A</v>
          </cell>
          <cell r="E19" t="str">
            <v>014</v>
          </cell>
          <cell r="F19" t="str">
            <v>No</v>
          </cell>
          <cell r="G19" t="str">
            <v>NSGO</v>
          </cell>
          <cell r="H19" t="str">
            <v>SHARE MEMORIAL HOSPITAL</v>
          </cell>
          <cell r="I19" t="str">
            <v>800 SHARE DRIVE</v>
          </cell>
          <cell r="J19" t="str">
            <v>ALVA,OK 73717-3618</v>
          </cell>
          <cell r="K19" t="str">
            <v>OK</v>
          </cell>
          <cell r="L19" t="str">
            <v>371341</v>
          </cell>
          <cell r="M19">
            <v>44013</v>
          </cell>
          <cell r="N19">
            <v>44377</v>
          </cell>
          <cell r="Q19">
            <v>1.2747901916149709</v>
          </cell>
          <cell r="S19" t="str">
            <v>I</v>
          </cell>
          <cell r="T19">
            <v>60</v>
          </cell>
          <cell r="U19">
            <v>152411.85</v>
          </cell>
          <cell r="V19">
            <v>69431.75</v>
          </cell>
          <cell r="W19">
            <v>2387.73</v>
          </cell>
          <cell r="X19">
            <v>17</v>
          </cell>
          <cell r="Y19">
            <v>27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F19">
            <v>196216.63346740452</v>
          </cell>
          <cell r="AH19">
            <v>219234.13610864311</v>
          </cell>
          <cell r="AI19">
            <v>71819.48</v>
          </cell>
          <cell r="AJ19">
            <v>147414.6561086431</v>
          </cell>
          <cell r="AK19">
            <v>147414.6561086431</v>
          </cell>
        </row>
        <row r="20">
          <cell r="A20" t="str">
            <v>100699870E</v>
          </cell>
          <cell r="E20" t="str">
            <v>014</v>
          </cell>
          <cell r="F20" t="str">
            <v>No</v>
          </cell>
          <cell r="G20" t="str">
            <v>NSGO</v>
          </cell>
          <cell r="H20" t="str">
            <v>WEATHERFORD HOSPITAL AUTHORITY</v>
          </cell>
          <cell r="I20" t="str">
            <v>3701 E MAIN ST</v>
          </cell>
          <cell r="J20" t="str">
            <v>WEATHERFORD,OK 73096-</v>
          </cell>
          <cell r="K20" t="str">
            <v>OK</v>
          </cell>
          <cell r="L20" t="str">
            <v>371323</v>
          </cell>
          <cell r="M20">
            <v>44105</v>
          </cell>
          <cell r="N20">
            <v>44469</v>
          </cell>
          <cell r="Q20">
            <v>0.54168091639335381</v>
          </cell>
          <cell r="S20" t="str">
            <v>I</v>
          </cell>
          <cell r="T20">
            <v>551</v>
          </cell>
          <cell r="U20">
            <v>1922902.8199999998</v>
          </cell>
          <cell r="V20">
            <v>550829.61</v>
          </cell>
          <cell r="W20">
            <v>79619.279999999984</v>
          </cell>
          <cell r="X20">
            <v>265</v>
          </cell>
          <cell r="Y20">
            <v>331</v>
          </cell>
          <cell r="Z20">
            <v>0</v>
          </cell>
          <cell r="AA20">
            <v>5583.83</v>
          </cell>
          <cell r="AB20">
            <v>0</v>
          </cell>
          <cell r="AC20">
            <v>0</v>
          </cell>
          <cell r="AD20">
            <v>0</v>
          </cell>
          <cell r="AF20">
            <v>1054966.1975410101</v>
          </cell>
          <cell r="AH20">
            <v>1171384.5716290309</v>
          </cell>
          <cell r="AI20">
            <v>630448.89</v>
          </cell>
          <cell r="AJ20">
            <v>540935.68162903085</v>
          </cell>
          <cell r="AK20">
            <v>540935.68162903085</v>
          </cell>
        </row>
        <row r="21">
          <cell r="A21" t="str">
            <v>100699630A</v>
          </cell>
          <cell r="E21" t="str">
            <v>010</v>
          </cell>
          <cell r="F21" t="str">
            <v>No</v>
          </cell>
          <cell r="G21" t="str">
            <v>NSGO</v>
          </cell>
          <cell r="H21" t="str">
            <v>MEMORIAL HOSPITAL OF TEXAS COUNTY</v>
          </cell>
          <cell r="I21" t="str">
            <v>520 MEDICAL DR</v>
          </cell>
          <cell r="J21" t="str">
            <v>GUYMON,OK 73942-0520</v>
          </cell>
          <cell r="K21" t="str">
            <v>OK</v>
          </cell>
          <cell r="L21" t="str">
            <v>371340</v>
          </cell>
          <cell r="M21">
            <v>44013</v>
          </cell>
          <cell r="N21">
            <v>44377</v>
          </cell>
          <cell r="Q21">
            <v>0.61408341070440498</v>
          </cell>
          <cell r="S21" t="str">
            <v>I</v>
          </cell>
          <cell r="T21">
            <v>141</v>
          </cell>
          <cell r="U21">
            <v>1020962.49</v>
          </cell>
          <cell r="V21">
            <v>184919.83</v>
          </cell>
          <cell r="W21">
            <v>14819.310000000001</v>
          </cell>
          <cell r="X21">
            <v>25</v>
          </cell>
          <cell r="Y21">
            <v>37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F21">
            <v>626956.12806046195</v>
          </cell>
          <cell r="AH21">
            <v>700502.20862742711</v>
          </cell>
          <cell r="AI21">
            <v>199739.13999999998</v>
          </cell>
          <cell r="AJ21">
            <v>500763.0686274271</v>
          </cell>
          <cell r="AK21">
            <v>500763.0686274271</v>
          </cell>
        </row>
        <row r="22">
          <cell r="AJ22">
            <v>3847474.2205635831</v>
          </cell>
          <cell r="AK22">
            <v>3847474.2205635831</v>
          </cell>
        </row>
        <row r="24">
          <cell r="A24" t="str">
            <v>100700440A</v>
          </cell>
          <cell r="E24" t="str">
            <v>014</v>
          </cell>
          <cell r="F24" t="str">
            <v>No</v>
          </cell>
          <cell r="G24" t="str">
            <v>Private</v>
          </cell>
          <cell r="H24" t="str">
            <v>ALLIANCE HEALTH MADILL</v>
          </cell>
          <cell r="I24" t="str">
            <v>901 S 5TH AVE.</v>
          </cell>
          <cell r="J24" t="str">
            <v>MADILL,OK 73446-0604</v>
          </cell>
          <cell r="K24" t="str">
            <v>OK</v>
          </cell>
          <cell r="L24" t="str">
            <v>371326</v>
          </cell>
          <cell r="M24">
            <v>43922</v>
          </cell>
          <cell r="N24">
            <v>44286</v>
          </cell>
          <cell r="Q24">
            <v>0.36847988035600837</v>
          </cell>
          <cell r="S24" t="str">
            <v>I</v>
          </cell>
          <cell r="T24">
            <v>65</v>
          </cell>
          <cell r="U24">
            <v>530311.25</v>
          </cell>
          <cell r="V24">
            <v>97447.84</v>
          </cell>
          <cell r="W24">
            <v>1998.42</v>
          </cell>
          <cell r="X24">
            <v>21</v>
          </cell>
          <cell r="Y24">
            <v>35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F24">
            <v>197343.57530836455</v>
          </cell>
          <cell r="AH24">
            <v>221850.6622021698</v>
          </cell>
          <cell r="AI24">
            <v>99446.26</v>
          </cell>
          <cell r="AJ24">
            <v>122404.4022021698</v>
          </cell>
          <cell r="AK24">
            <v>122404.4022021698</v>
          </cell>
        </row>
        <row r="25">
          <cell r="A25" t="str">
            <v>200910710B</v>
          </cell>
          <cell r="B25" t="str">
            <v>200259440A</v>
          </cell>
          <cell r="E25" t="str">
            <v>014</v>
          </cell>
          <cell r="F25" t="str">
            <v>No</v>
          </cell>
          <cell r="G25" t="str">
            <v>Private</v>
          </cell>
          <cell r="H25" t="str">
            <v>DRUMRIGHT COMMUNITY HOSPITAL LLC</v>
          </cell>
          <cell r="I25" t="str">
            <v xml:space="preserve">610 W BYPASS  </v>
          </cell>
          <cell r="J25" t="str">
            <v>DRUMRIGHT,OK  74030-5957</v>
          </cell>
          <cell r="K25" t="str">
            <v>OK</v>
          </cell>
          <cell r="L25">
            <v>371331</v>
          </cell>
          <cell r="M25">
            <v>43831</v>
          </cell>
          <cell r="N25">
            <v>44196</v>
          </cell>
          <cell r="Q25">
            <v>0.47013657822435573</v>
          </cell>
          <cell r="S25" t="str">
            <v>I</v>
          </cell>
          <cell r="T25">
            <v>356</v>
          </cell>
          <cell r="U25">
            <v>1082564.6000000001</v>
          </cell>
          <cell r="V25">
            <v>331203.31</v>
          </cell>
          <cell r="W25">
            <v>691.08</v>
          </cell>
          <cell r="X25">
            <v>68</v>
          </cell>
          <cell r="Y25">
            <v>80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F25">
            <v>513991.85359665152</v>
          </cell>
          <cell r="AH25">
            <v>581337.82720085175</v>
          </cell>
          <cell r="AI25">
            <v>331894.39</v>
          </cell>
          <cell r="AJ25">
            <v>249443.43720085174</v>
          </cell>
          <cell r="AK25">
            <v>249443.43720085174</v>
          </cell>
        </row>
        <row r="26">
          <cell r="A26" t="str">
            <v>100700120Q</v>
          </cell>
          <cell r="E26" t="str">
            <v>014</v>
          </cell>
          <cell r="F26" t="str">
            <v>No</v>
          </cell>
          <cell r="G26" t="str">
            <v>Private</v>
          </cell>
          <cell r="H26" t="str">
            <v>DUNCAN REGIONAL HOSPITAL INC</v>
          </cell>
          <cell r="I26" t="str">
            <v xml:space="preserve">U.S. HIGHWAYS 70 &amp; 81  </v>
          </cell>
          <cell r="J26" t="str">
            <v>WAURIKA,OK  73573-0090</v>
          </cell>
          <cell r="K26" t="str">
            <v>OK</v>
          </cell>
          <cell r="L26">
            <v>371311</v>
          </cell>
          <cell r="M26">
            <v>43647</v>
          </cell>
          <cell r="N26">
            <v>44012</v>
          </cell>
          <cell r="Q26">
            <v>1.2961129646325147</v>
          </cell>
          <cell r="S26" t="str">
            <v>I</v>
          </cell>
          <cell r="T26">
            <v>4</v>
          </cell>
          <cell r="U26">
            <v>17930.650000000001</v>
          </cell>
          <cell r="V26">
            <v>10648.05</v>
          </cell>
          <cell r="W26">
            <v>0</v>
          </cell>
          <cell r="X26">
            <v>2</v>
          </cell>
          <cell r="Y26">
            <v>2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F26">
            <v>23470.225393787954</v>
          </cell>
          <cell r="AH26">
            <v>26548.08141414756</v>
          </cell>
          <cell r="AI26">
            <v>10648.05</v>
          </cell>
          <cell r="AJ26">
            <v>15900.031414147561</v>
          </cell>
          <cell r="AK26">
            <v>15900.031414147561</v>
          </cell>
        </row>
        <row r="27">
          <cell r="A27" t="str">
            <v>200925590A</v>
          </cell>
          <cell r="B27" t="str">
            <v>200313370A</v>
          </cell>
          <cell r="E27" t="str">
            <v>014</v>
          </cell>
          <cell r="F27" t="str">
            <v>No</v>
          </cell>
          <cell r="G27" t="str">
            <v>Private</v>
          </cell>
          <cell r="H27" t="str">
            <v>HASKELL REGIONAL HOSPITAL INC.</v>
          </cell>
          <cell r="I27" t="str">
            <v>401 NW H ST</v>
          </cell>
          <cell r="J27" t="str">
            <v>STIGLER,OK 74462-1625</v>
          </cell>
          <cell r="K27" t="str">
            <v>OK</v>
          </cell>
          <cell r="L27" t="str">
            <v>371335</v>
          </cell>
          <cell r="M27">
            <v>44197</v>
          </cell>
          <cell r="N27">
            <v>44561</v>
          </cell>
          <cell r="Q27">
            <v>1.3122607671218478</v>
          </cell>
          <cell r="S27" t="str">
            <v>I</v>
          </cell>
          <cell r="T27">
            <v>47</v>
          </cell>
          <cell r="U27">
            <v>207715.05</v>
          </cell>
          <cell r="V27">
            <v>72653.66</v>
          </cell>
          <cell r="W27">
            <v>4596</v>
          </cell>
          <cell r="X27">
            <v>18</v>
          </cell>
          <cell r="Y27">
            <v>24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F27">
            <v>275274.81633322494</v>
          </cell>
          <cell r="AH27">
            <v>303779.52356453036</v>
          </cell>
          <cell r="AI27">
            <v>77249.66</v>
          </cell>
          <cell r="AJ27">
            <v>226529.86356453036</v>
          </cell>
          <cell r="AK27">
            <v>226529.86356453036</v>
          </cell>
        </row>
        <row r="28">
          <cell r="A28" t="str">
            <v>100700460A</v>
          </cell>
          <cell r="E28" t="str">
            <v>014</v>
          </cell>
          <cell r="F28" t="str">
            <v>No</v>
          </cell>
          <cell r="G28" t="str">
            <v>Private</v>
          </cell>
          <cell r="H28" t="str">
            <v>JANE PHILLIPS NOWATA</v>
          </cell>
          <cell r="I28" t="str">
            <v>237 S LOCUST STREET</v>
          </cell>
          <cell r="J28" t="str">
            <v>NOWATA,OK 74048-</v>
          </cell>
          <cell r="K28" t="str">
            <v>OK</v>
          </cell>
          <cell r="L28" t="str">
            <v>371305</v>
          </cell>
          <cell r="M28">
            <v>44013</v>
          </cell>
          <cell r="N28">
            <v>44377</v>
          </cell>
          <cell r="Q28">
            <v>0.87402684218645554</v>
          </cell>
          <cell r="S28" t="str">
            <v>I</v>
          </cell>
          <cell r="T28">
            <v>13</v>
          </cell>
          <cell r="U28">
            <v>34815.5</v>
          </cell>
          <cell r="V28">
            <v>21732.649999999998</v>
          </cell>
          <cell r="W28">
            <v>0</v>
          </cell>
          <cell r="X28">
            <v>5</v>
          </cell>
          <cell r="Y28">
            <v>9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30730.935371231553</v>
          </cell>
          <cell r="AH28">
            <v>34335.876367187229</v>
          </cell>
          <cell r="AI28">
            <v>21732.649999999998</v>
          </cell>
          <cell r="AJ28">
            <v>12603.226367187232</v>
          </cell>
          <cell r="AK28">
            <v>12603.226367187232</v>
          </cell>
        </row>
        <row r="29">
          <cell r="A29" t="str">
            <v>200740630B</v>
          </cell>
          <cell r="E29" t="str">
            <v>014</v>
          </cell>
          <cell r="F29" t="str">
            <v>No</v>
          </cell>
          <cell r="G29" t="str">
            <v>Private</v>
          </cell>
          <cell r="H29" t="str">
            <v>MANGUM REGIONAL MEDICAL CENTER</v>
          </cell>
          <cell r="I29" t="str">
            <v>ONE WICKERSHAM DRIVE</v>
          </cell>
          <cell r="J29" t="str">
            <v>MANGUM,OK 73554-0000</v>
          </cell>
          <cell r="K29" t="str">
            <v>OK</v>
          </cell>
          <cell r="L29" t="str">
            <v>371330</v>
          </cell>
          <cell r="M29">
            <v>44197</v>
          </cell>
          <cell r="N29">
            <v>44561</v>
          </cell>
          <cell r="Q29">
            <v>0.83598837209302324</v>
          </cell>
          <cell r="S29" t="str">
            <v>I</v>
          </cell>
          <cell r="T29">
            <v>181</v>
          </cell>
          <cell r="U29">
            <v>827279.68</v>
          </cell>
          <cell r="V29">
            <v>211708.26</v>
          </cell>
          <cell r="W29">
            <v>48482.44</v>
          </cell>
          <cell r="X29">
            <v>44</v>
          </cell>
          <cell r="Y29">
            <v>98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698442.99525903072</v>
          </cell>
          <cell r="AH29">
            <v>770766.76741810341</v>
          </cell>
          <cell r="AI29">
            <v>260190.7</v>
          </cell>
          <cell r="AJ29">
            <v>510576.0674181034</v>
          </cell>
          <cell r="AK29">
            <v>510576.0674181034</v>
          </cell>
        </row>
        <row r="30">
          <cell r="A30" t="str">
            <v>100774650D</v>
          </cell>
          <cell r="E30" t="str">
            <v>014</v>
          </cell>
          <cell r="F30" t="str">
            <v>No</v>
          </cell>
          <cell r="G30" t="str">
            <v>Private</v>
          </cell>
          <cell r="H30" t="str">
            <v>MARY HURLEY HOSPITAL</v>
          </cell>
          <cell r="I30" t="str">
            <v>6 N COVINGTON</v>
          </cell>
          <cell r="J30" t="str">
            <v>COALGATE,OK 74538-2002</v>
          </cell>
          <cell r="K30" t="str">
            <v>OK</v>
          </cell>
          <cell r="L30" t="str">
            <v>371319</v>
          </cell>
          <cell r="M30">
            <v>44013</v>
          </cell>
          <cell r="N30">
            <v>44377</v>
          </cell>
          <cell r="Q30">
            <v>0.9688719519548491</v>
          </cell>
          <cell r="S30" t="str">
            <v>I</v>
          </cell>
          <cell r="T30">
            <v>100</v>
          </cell>
          <cell r="U30">
            <v>231334.78</v>
          </cell>
          <cell r="V30">
            <v>103869.81</v>
          </cell>
          <cell r="W30">
            <v>12192.16</v>
          </cell>
          <cell r="X30">
            <v>31</v>
          </cell>
          <cell r="Y30">
            <v>45</v>
          </cell>
          <cell r="Z30">
            <v>0</v>
          </cell>
          <cell r="AA30">
            <v>2843.15</v>
          </cell>
          <cell r="AB30">
            <v>0</v>
          </cell>
          <cell r="AC30">
            <v>0</v>
          </cell>
          <cell r="AD30">
            <v>0</v>
          </cell>
          <cell r="AF30">
            <v>229134.62358247009</v>
          </cell>
          <cell r="AH30">
            <v>256013.62313672985</v>
          </cell>
          <cell r="AI30">
            <v>116061.97</v>
          </cell>
          <cell r="AJ30">
            <v>139951.65313672984</v>
          </cell>
          <cell r="AK30">
            <v>139951.65313672984</v>
          </cell>
        </row>
        <row r="31">
          <cell r="A31" t="str">
            <v>100700920A</v>
          </cell>
          <cell r="E31" t="str">
            <v>014</v>
          </cell>
          <cell r="F31" t="str">
            <v>No</v>
          </cell>
          <cell r="G31" t="str">
            <v>Private</v>
          </cell>
          <cell r="H31" t="str">
            <v>MCCURTAIN MEM HSP</v>
          </cell>
          <cell r="I31" t="str">
            <v>1301 E LINCOLN RD</v>
          </cell>
          <cell r="J31" t="str">
            <v>IDABEL,OK 74745-7300</v>
          </cell>
          <cell r="K31" t="str">
            <v>OK</v>
          </cell>
          <cell r="L31" t="str">
            <v>371342</v>
          </cell>
          <cell r="M31">
            <v>44013</v>
          </cell>
          <cell r="N31">
            <v>44377</v>
          </cell>
          <cell r="Q31">
            <v>0.5742196945180833</v>
          </cell>
          <cell r="S31" t="str">
            <v>I</v>
          </cell>
          <cell r="T31">
            <v>1336</v>
          </cell>
          <cell r="U31">
            <v>3287592.11</v>
          </cell>
          <cell r="V31">
            <v>1554726.6</v>
          </cell>
          <cell r="W31">
            <v>91939.68</v>
          </cell>
          <cell r="X31">
            <v>555</v>
          </cell>
          <cell r="Y31">
            <v>953</v>
          </cell>
          <cell r="Z31">
            <v>0</v>
          </cell>
          <cell r="AA31">
            <v>9677.8799999999992</v>
          </cell>
          <cell r="AB31">
            <v>0</v>
          </cell>
          <cell r="AC31">
            <v>0</v>
          </cell>
          <cell r="AD31">
            <v>0</v>
          </cell>
          <cell r="AF31">
            <v>1912101.6043288179</v>
          </cell>
          <cell r="AH31">
            <v>2136403.708336052</v>
          </cell>
          <cell r="AI31">
            <v>1646666.28</v>
          </cell>
          <cell r="AJ31">
            <v>489737.42833605199</v>
          </cell>
          <cell r="AK31">
            <v>489737.42833605199</v>
          </cell>
        </row>
        <row r="32">
          <cell r="A32" t="str">
            <v>200226190A</v>
          </cell>
          <cell r="E32" t="str">
            <v>010</v>
          </cell>
          <cell r="F32" t="str">
            <v>No</v>
          </cell>
          <cell r="G32" t="str">
            <v>Private</v>
          </cell>
          <cell r="H32" t="str">
            <v>MERCY HOSPITAL HEALDTON INC</v>
          </cell>
          <cell r="I32" t="str">
            <v>3462 HOSPITAL ROAD</v>
          </cell>
          <cell r="J32" t="str">
            <v>HEALDTON,OK 73438-6124</v>
          </cell>
          <cell r="K32" t="str">
            <v>OK</v>
          </cell>
          <cell r="L32" t="str">
            <v>371310</v>
          </cell>
          <cell r="M32">
            <v>44013</v>
          </cell>
          <cell r="N32">
            <v>44377</v>
          </cell>
          <cell r="Q32">
            <v>0.77750436949513957</v>
          </cell>
          <cell r="S32" t="str">
            <v>I</v>
          </cell>
          <cell r="T32">
            <v>23</v>
          </cell>
          <cell r="U32">
            <v>104919.7</v>
          </cell>
          <cell r="V32">
            <v>35623.29</v>
          </cell>
          <cell r="W32">
            <v>0</v>
          </cell>
          <cell r="X32">
            <v>8</v>
          </cell>
          <cell r="Y32">
            <v>8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F32">
            <v>81575.525196119197</v>
          </cell>
          <cell r="AH32">
            <v>91144.871247375428</v>
          </cell>
          <cell r="AI32">
            <v>35623.29</v>
          </cell>
          <cell r="AJ32">
            <v>55521.581247375427</v>
          </cell>
          <cell r="AK32">
            <v>55521.581247375427</v>
          </cell>
        </row>
        <row r="33">
          <cell r="A33" t="str">
            <v>200521810B</v>
          </cell>
          <cell r="E33" t="str">
            <v>014</v>
          </cell>
          <cell r="F33" t="str">
            <v>No</v>
          </cell>
          <cell r="G33" t="str">
            <v>Private</v>
          </cell>
          <cell r="H33" t="str">
            <v>MERCY HOSPITAL KINGFISHER, INC</v>
          </cell>
          <cell r="I33" t="str">
            <v>1000 KINGFISHER REGIONAL DR</v>
          </cell>
          <cell r="J33" t="str">
            <v>KINGFISHER,OK 73750-0059</v>
          </cell>
          <cell r="K33" t="str">
            <v>OK</v>
          </cell>
          <cell r="L33" t="str">
            <v>371313</v>
          </cell>
          <cell r="M33">
            <v>44013</v>
          </cell>
          <cell r="N33">
            <v>44377</v>
          </cell>
          <cell r="Q33">
            <v>0.52449848469073335</v>
          </cell>
          <cell r="S33" t="str">
            <v>I</v>
          </cell>
          <cell r="T33">
            <v>56</v>
          </cell>
          <cell r="U33">
            <v>318012.03000000003</v>
          </cell>
          <cell r="V33">
            <v>94384.94</v>
          </cell>
          <cell r="W33">
            <v>0</v>
          </cell>
          <cell r="X33">
            <v>15</v>
          </cell>
          <cell r="Y33">
            <v>24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F33">
            <v>168448.11644412347</v>
          </cell>
          <cell r="AH33">
            <v>188208.18926082668</v>
          </cell>
          <cell r="AI33">
            <v>94384.94</v>
          </cell>
          <cell r="AJ33">
            <v>93823.249260826677</v>
          </cell>
          <cell r="AK33">
            <v>93823.249260826677</v>
          </cell>
        </row>
        <row r="34">
          <cell r="A34" t="str">
            <v>200425410C</v>
          </cell>
          <cell r="E34" t="str">
            <v>014</v>
          </cell>
          <cell r="F34" t="str">
            <v>No</v>
          </cell>
          <cell r="G34" t="str">
            <v>Private</v>
          </cell>
          <cell r="H34" t="str">
            <v>MERCY HOSPITAL LOGAN COUNTY</v>
          </cell>
          <cell r="I34" t="str">
            <v>200 S ACADEMY RD</v>
          </cell>
          <cell r="J34" t="str">
            <v>GUTHRIE,OK 73044-8727</v>
          </cell>
          <cell r="K34" t="str">
            <v>OK</v>
          </cell>
          <cell r="L34" t="str">
            <v>371317</v>
          </cell>
          <cell r="M34">
            <v>44013</v>
          </cell>
          <cell r="N34">
            <v>44377</v>
          </cell>
          <cell r="Q34">
            <v>0.48382168026832151</v>
          </cell>
          <cell r="S34" t="str">
            <v>I</v>
          </cell>
          <cell r="T34">
            <v>137</v>
          </cell>
          <cell r="U34">
            <v>782282.83000000007</v>
          </cell>
          <cell r="V34">
            <v>280824.87</v>
          </cell>
          <cell r="W34">
            <v>12402.47</v>
          </cell>
          <cell r="X34">
            <v>41</v>
          </cell>
          <cell r="Y34">
            <v>55</v>
          </cell>
          <cell r="Z34">
            <v>0</v>
          </cell>
          <cell r="AA34">
            <v>12891.04</v>
          </cell>
          <cell r="AB34">
            <v>0</v>
          </cell>
          <cell r="AC34">
            <v>0</v>
          </cell>
          <cell r="AD34">
            <v>0</v>
          </cell>
          <cell r="AF34">
            <v>388531.10923196364</v>
          </cell>
          <cell r="AH34">
            <v>434108.36573114671</v>
          </cell>
          <cell r="AI34">
            <v>293227.33999999997</v>
          </cell>
          <cell r="AJ34">
            <v>140881.02573114674</v>
          </cell>
          <cell r="AK34">
            <v>140881.02573114674</v>
          </cell>
        </row>
        <row r="35">
          <cell r="A35" t="str">
            <v>200318440B</v>
          </cell>
          <cell r="E35" t="str">
            <v>014</v>
          </cell>
          <cell r="F35" t="str">
            <v>No</v>
          </cell>
          <cell r="G35" t="str">
            <v>Private</v>
          </cell>
          <cell r="H35" t="str">
            <v>MERCY HOSPITAL TISHOMINGO</v>
          </cell>
          <cell r="I35" t="str">
            <v>1000 S BYRD ST</v>
          </cell>
          <cell r="J35" t="str">
            <v>TISHOMINGO,OK 73460-3265</v>
          </cell>
          <cell r="K35" t="str">
            <v>OK</v>
          </cell>
          <cell r="L35" t="str">
            <v>371304</v>
          </cell>
          <cell r="M35">
            <v>44013</v>
          </cell>
          <cell r="N35">
            <v>44377</v>
          </cell>
          <cell r="Q35">
            <v>0.60390514481839219</v>
          </cell>
          <cell r="S35" t="str">
            <v>I</v>
          </cell>
          <cell r="T35">
            <v>52</v>
          </cell>
          <cell r="U35">
            <v>242739.64</v>
          </cell>
          <cell r="V35">
            <v>105841.75</v>
          </cell>
          <cell r="W35">
            <v>0</v>
          </cell>
          <cell r="X35">
            <v>21</v>
          </cell>
          <cell r="Y35">
            <v>44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148042.9754500933</v>
          </cell>
          <cell r="AH35">
            <v>165409.39091764545</v>
          </cell>
          <cell r="AI35">
            <v>105841.75</v>
          </cell>
          <cell r="AJ35">
            <v>59567.640917645447</v>
          </cell>
          <cell r="AK35">
            <v>59567.640917645447</v>
          </cell>
        </row>
        <row r="36">
          <cell r="A36" t="str">
            <v>200490030A</v>
          </cell>
          <cell r="E36" t="str">
            <v>014</v>
          </cell>
          <cell r="F36" t="str">
            <v>No</v>
          </cell>
          <cell r="G36" t="str">
            <v>Private</v>
          </cell>
          <cell r="H36" t="str">
            <v>MERCY HOSPITAL WATONGA INC</v>
          </cell>
          <cell r="I36" t="str">
            <v>500 N CLARENCE NASH BLVD</v>
          </cell>
          <cell r="J36" t="str">
            <v>WATONGA,OK 73772-</v>
          </cell>
          <cell r="K36" t="str">
            <v>OK</v>
          </cell>
          <cell r="L36" t="str">
            <v>371302</v>
          </cell>
          <cell r="M36">
            <v>44013</v>
          </cell>
          <cell r="N36">
            <v>44377</v>
          </cell>
          <cell r="Q36">
            <v>0.8937340897703866</v>
          </cell>
          <cell r="S36" t="str">
            <v>I</v>
          </cell>
          <cell r="T36">
            <v>55</v>
          </cell>
          <cell r="U36">
            <v>230685.53</v>
          </cell>
          <cell r="V36">
            <v>83583.34</v>
          </cell>
          <cell r="W36">
            <v>13340</v>
          </cell>
          <cell r="X36">
            <v>16</v>
          </cell>
          <cell r="Y36">
            <v>22</v>
          </cell>
          <cell r="Z36">
            <v>0</v>
          </cell>
          <cell r="AA36">
            <v>3365.5</v>
          </cell>
          <cell r="AB36">
            <v>0</v>
          </cell>
          <cell r="AC36">
            <v>0</v>
          </cell>
          <cell r="AD36">
            <v>0</v>
          </cell>
          <cell r="AF36">
            <v>211250.26016101448</v>
          </cell>
          <cell r="AH36">
            <v>236031.30616762757</v>
          </cell>
          <cell r="AI36">
            <v>96923.34</v>
          </cell>
          <cell r="AJ36">
            <v>139107.96616762757</v>
          </cell>
          <cell r="AK36">
            <v>139107.96616762757</v>
          </cell>
        </row>
        <row r="37">
          <cell r="A37" t="str">
            <v>200231400B</v>
          </cell>
          <cell r="E37" t="str">
            <v>014</v>
          </cell>
          <cell r="F37" t="str">
            <v>No</v>
          </cell>
          <cell r="G37" t="str">
            <v>Private</v>
          </cell>
          <cell r="H37" t="str">
            <v>PRAGUE HEALTHCARE AUTHORITY</v>
          </cell>
          <cell r="I37" t="str">
            <v xml:space="preserve">1322 KLABZUBA AVE  </v>
          </cell>
          <cell r="J37" t="str">
            <v>PRAGUE,OK  74864-1090</v>
          </cell>
          <cell r="K37" t="str">
            <v>OK</v>
          </cell>
          <cell r="L37">
            <v>371301</v>
          </cell>
          <cell r="M37">
            <v>43739</v>
          </cell>
          <cell r="N37">
            <v>44104</v>
          </cell>
          <cell r="Q37">
            <v>0.75707364013910927</v>
          </cell>
          <cell r="S37" t="str">
            <v>I</v>
          </cell>
          <cell r="T37">
            <v>7</v>
          </cell>
          <cell r="U37">
            <v>51819.49</v>
          </cell>
          <cell r="V37">
            <v>6792.9699999999993</v>
          </cell>
          <cell r="W37">
            <v>0</v>
          </cell>
          <cell r="X37">
            <v>3</v>
          </cell>
          <cell r="Y37">
            <v>3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39619.558506704248</v>
          </cell>
          <cell r="AH37">
            <v>44815.217884825302</v>
          </cell>
          <cell r="AI37">
            <v>6792.9699999999993</v>
          </cell>
          <cell r="AJ37">
            <v>38022.247884825301</v>
          </cell>
          <cell r="AK37">
            <v>38022.247884825301</v>
          </cell>
        </row>
        <row r="38">
          <cell r="A38" t="str">
            <v>100700450A</v>
          </cell>
          <cell r="E38" t="str">
            <v>014</v>
          </cell>
          <cell r="F38" t="str">
            <v>No</v>
          </cell>
          <cell r="G38" t="str">
            <v>Private</v>
          </cell>
          <cell r="H38" t="str">
            <v>SEILING MUNICIPAL HOSPITAL</v>
          </cell>
          <cell r="I38" t="str">
            <v xml:space="preserve">809 NE HWY 60  </v>
          </cell>
          <cell r="J38" t="str">
            <v xml:space="preserve">SEILING,OK  73663-    </v>
          </cell>
          <cell r="K38" t="str">
            <v>OK</v>
          </cell>
          <cell r="L38">
            <v>371332</v>
          </cell>
          <cell r="M38">
            <v>43647</v>
          </cell>
          <cell r="N38">
            <v>44012</v>
          </cell>
          <cell r="Q38">
            <v>1.3721646216596817</v>
          </cell>
          <cell r="S38" t="str">
            <v>I</v>
          </cell>
          <cell r="T38">
            <v>18</v>
          </cell>
          <cell r="U38">
            <v>69439</v>
          </cell>
          <cell r="V38">
            <v>25061.14</v>
          </cell>
          <cell r="W38">
            <v>0</v>
          </cell>
          <cell r="X38">
            <v>4</v>
          </cell>
          <cell r="Y38">
            <v>4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F38">
            <v>96225.02838114457</v>
          </cell>
          <cell r="AH38">
            <v>108843.85832176238</v>
          </cell>
          <cell r="AI38">
            <v>25061.14</v>
          </cell>
          <cell r="AJ38">
            <v>83782.718321762382</v>
          </cell>
          <cell r="AK38">
            <v>83782.718321762382</v>
          </cell>
        </row>
        <row r="39">
          <cell r="A39" t="str">
            <v>100691720C</v>
          </cell>
          <cell r="E39" t="str">
            <v>010</v>
          </cell>
          <cell r="F39" t="str">
            <v>Yes</v>
          </cell>
          <cell r="G39" t="str">
            <v>Private</v>
          </cell>
          <cell r="H39" t="str">
            <v>SOUTHWESTERN REGIONAL MEDICAL CENTER</v>
          </cell>
          <cell r="I39" t="str">
            <v>10109 EAST 79TH ST</v>
          </cell>
          <cell r="J39" t="str">
            <v>TULSA,OK 74133-</v>
          </cell>
          <cell r="K39" t="str">
            <v>OK</v>
          </cell>
          <cell r="L39" t="str">
            <v>370190</v>
          </cell>
          <cell r="M39">
            <v>44013</v>
          </cell>
          <cell r="N39">
            <v>44347</v>
          </cell>
          <cell r="Q39">
            <v>0.37722952962961714</v>
          </cell>
          <cell r="S39" t="str">
            <v>I</v>
          </cell>
          <cell r="T39">
            <v>75</v>
          </cell>
          <cell r="U39">
            <v>1260272.23</v>
          </cell>
          <cell r="V39">
            <v>140101.23000000001</v>
          </cell>
          <cell r="W39">
            <v>0</v>
          </cell>
          <cell r="X39">
            <v>13</v>
          </cell>
          <cell r="Y39">
            <v>17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F39">
            <v>480118.47834339755</v>
          </cell>
          <cell r="AH39">
            <v>0</v>
          </cell>
          <cell r="AI39">
            <v>140101.23000000001</v>
          </cell>
          <cell r="AJ39">
            <v>0</v>
          </cell>
          <cell r="AK39">
            <v>0</v>
          </cell>
        </row>
        <row r="40">
          <cell r="A40" t="str">
            <v>100699550A</v>
          </cell>
          <cell r="E40" t="str">
            <v>014</v>
          </cell>
          <cell r="F40" t="str">
            <v>No</v>
          </cell>
          <cell r="G40" t="str">
            <v>Private</v>
          </cell>
          <cell r="H40" t="str">
            <v>ST JOHN SAPULPA INC</v>
          </cell>
          <cell r="I40" t="str">
            <v>1004 E BRYAN</v>
          </cell>
          <cell r="J40" t="str">
            <v>SAPULPA,OK 74066-4513</v>
          </cell>
          <cell r="K40" t="str">
            <v>OK</v>
          </cell>
          <cell r="L40" t="str">
            <v>371312</v>
          </cell>
          <cell r="M40">
            <v>44013</v>
          </cell>
          <cell r="N40">
            <v>44377</v>
          </cell>
          <cell r="Q40">
            <v>0.54547060138609438</v>
          </cell>
          <cell r="S40" t="str">
            <v>I</v>
          </cell>
          <cell r="T40">
            <v>129</v>
          </cell>
          <cell r="U40">
            <v>742941.86</v>
          </cell>
          <cell r="V40">
            <v>276037.38</v>
          </cell>
          <cell r="W40">
            <v>12095.08</v>
          </cell>
          <cell r="X40">
            <v>49</v>
          </cell>
          <cell r="Y40">
            <v>71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F40">
            <v>409264.94730647764</v>
          </cell>
          <cell r="AH40">
            <v>457274.41948589974</v>
          </cell>
          <cell r="AI40">
            <v>288132.46000000002</v>
          </cell>
          <cell r="AJ40">
            <v>169141.95948589972</v>
          </cell>
          <cell r="AK40">
            <v>169141.95948589972</v>
          </cell>
        </row>
        <row r="41">
          <cell r="A41" t="str">
            <v>201055780B</v>
          </cell>
          <cell r="B41" t="str">
            <v>200125010B</v>
          </cell>
          <cell r="E41" t="str">
            <v>014</v>
          </cell>
          <cell r="F41" t="str">
            <v>No</v>
          </cell>
          <cell r="G41" t="str">
            <v>Private</v>
          </cell>
          <cell r="H41" t="str">
            <v>STROUD REGIONAL MEDICAL CENTER</v>
          </cell>
          <cell r="I41" t="str">
            <v>2308 W HIGHWAY 66</v>
          </cell>
          <cell r="J41" t="str">
            <v>STROUD,OK 74079-</v>
          </cell>
          <cell r="K41" t="str">
            <v>OK</v>
          </cell>
          <cell r="L41" t="str">
            <v>371316</v>
          </cell>
          <cell r="M41">
            <v>44105</v>
          </cell>
          <cell r="N41">
            <v>44500</v>
          </cell>
          <cell r="Q41">
            <v>1.1634154420096579</v>
          </cell>
          <cell r="S41" t="str">
            <v>I</v>
          </cell>
          <cell r="T41">
            <v>2</v>
          </cell>
          <cell r="U41">
            <v>15867.92</v>
          </cell>
          <cell r="V41">
            <v>2640.09</v>
          </cell>
          <cell r="W41">
            <v>0</v>
          </cell>
          <cell r="X41">
            <v>1</v>
          </cell>
          <cell r="Y41">
            <v>3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F41">
            <v>18643.746893863572</v>
          </cell>
          <cell r="AH41">
            <v>20679.292217799302</v>
          </cell>
          <cell r="AI41">
            <v>2640.09</v>
          </cell>
          <cell r="AJ41">
            <v>18039.202217799302</v>
          </cell>
          <cell r="AK41">
            <v>18039.202217799302</v>
          </cell>
        </row>
        <row r="42">
          <cell r="A42" t="str">
            <v>201053560B</v>
          </cell>
          <cell r="B42" t="str">
            <v>200125200B</v>
          </cell>
          <cell r="E42" t="str">
            <v>014</v>
          </cell>
          <cell r="F42" t="str">
            <v>No</v>
          </cell>
          <cell r="G42" t="str">
            <v>Private</v>
          </cell>
          <cell r="H42" t="str">
            <v>THE PHYSICIANS HOSPITAL IN ANADARKO</v>
          </cell>
          <cell r="I42" t="str">
            <v>1002 E CENTRAL BLVD</v>
          </cell>
          <cell r="J42" t="str">
            <v>ANADARKO,OK 73005-</v>
          </cell>
          <cell r="K42" t="str">
            <v>OK</v>
          </cell>
          <cell r="L42" t="str">
            <v>371314</v>
          </cell>
          <cell r="M42">
            <v>44105</v>
          </cell>
          <cell r="N42">
            <v>44500</v>
          </cell>
          <cell r="Q42">
            <v>0.93786439411944456</v>
          </cell>
          <cell r="S42" t="str">
            <v>I</v>
          </cell>
          <cell r="T42">
            <v>166</v>
          </cell>
          <cell r="U42">
            <v>668621.11</v>
          </cell>
          <cell r="V42">
            <v>217403.29</v>
          </cell>
          <cell r="W42">
            <v>0</v>
          </cell>
          <cell r="X42">
            <v>36</v>
          </cell>
          <cell r="Y42">
            <v>92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F42">
            <v>627075.93222562049</v>
          </cell>
          <cell r="AH42">
            <v>695540.79011395783</v>
          </cell>
          <cell r="AI42">
            <v>217403.29</v>
          </cell>
          <cell r="AJ42">
            <v>478137.50011395779</v>
          </cell>
          <cell r="AK42">
            <v>478137.50011395779</v>
          </cell>
        </row>
        <row r="43">
          <cell r="A43" t="str">
            <v>200918290A</v>
          </cell>
          <cell r="E43" t="str">
            <v>014</v>
          </cell>
          <cell r="F43" t="str">
            <v>No</v>
          </cell>
          <cell r="G43" t="str">
            <v>Private</v>
          </cell>
          <cell r="H43" t="str">
            <v>FAIRFAX COMMUNITY HOSPITAL</v>
          </cell>
          <cell r="I43" t="str">
            <v xml:space="preserve">40 HOSPITAL ROAD  </v>
          </cell>
          <cell r="J43" t="str">
            <v>FAIRFAX,OK  74637-5084</v>
          </cell>
          <cell r="K43" t="str">
            <v>OK</v>
          </cell>
          <cell r="L43">
            <v>371318</v>
          </cell>
          <cell r="M43">
            <v>44105</v>
          </cell>
          <cell r="N43">
            <v>44469</v>
          </cell>
          <cell r="Q43">
            <v>1.93786439411944</v>
          </cell>
          <cell r="S43" t="str">
            <v>I</v>
          </cell>
          <cell r="T43">
            <v>54</v>
          </cell>
          <cell r="U43">
            <v>227498.36</v>
          </cell>
          <cell r="V43">
            <v>59801.04</v>
          </cell>
          <cell r="W43">
            <v>0</v>
          </cell>
          <cell r="X43">
            <v>10</v>
          </cell>
          <cell r="Y43">
            <v>16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F43">
            <v>440860.97156456619</v>
          </cell>
          <cell r="AH43">
            <v>489511.17251701589</v>
          </cell>
          <cell r="AI43">
            <v>59801.04</v>
          </cell>
          <cell r="AJ43">
            <v>429710.13251701591</v>
          </cell>
          <cell r="AK43">
            <v>429710.13251701591</v>
          </cell>
        </row>
        <row r="44">
          <cell r="A44" t="str">
            <v>200085660H</v>
          </cell>
          <cell r="B44" t="str">
            <v>200085660G</v>
          </cell>
          <cell r="C44" t="str">
            <v>200085660I</v>
          </cell>
          <cell r="E44" t="str">
            <v>634</v>
          </cell>
          <cell r="F44" t="str">
            <v>No</v>
          </cell>
          <cell r="G44" t="str">
            <v>Private - Psychiatric Hospital</v>
          </cell>
          <cell r="H44" t="str">
            <v>CEDAR RIDGE PSYCHIATRIC HOSPITAL</v>
          </cell>
          <cell r="I44" t="str">
            <v>6501 NE 50TH</v>
          </cell>
          <cell r="J44" t="str">
            <v>OKLAHOMA CITY,OK 73141-0001</v>
          </cell>
          <cell r="K44" t="str">
            <v>OK</v>
          </cell>
          <cell r="L44" t="str">
            <v>374023</v>
          </cell>
          <cell r="M44">
            <v>44197</v>
          </cell>
          <cell r="N44">
            <v>44561</v>
          </cell>
          <cell r="Q44">
            <v>0.43654201820868488</v>
          </cell>
          <cell r="S44" t="str">
            <v>I</v>
          </cell>
          <cell r="T44">
            <v>17986</v>
          </cell>
          <cell r="U44">
            <v>27194400</v>
          </cell>
          <cell r="V44">
            <v>9764593.5099999998</v>
          </cell>
          <cell r="W44">
            <v>757952.2200000002</v>
          </cell>
          <cell r="X44">
            <v>3523</v>
          </cell>
          <cell r="Y44">
            <v>3763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F44">
            <v>11871498.25997426</v>
          </cell>
          <cell r="AH44">
            <v>13100791.904794594</v>
          </cell>
          <cell r="AI44">
            <v>10522545.73</v>
          </cell>
          <cell r="AJ44">
            <v>2578246.1747945938</v>
          </cell>
          <cell r="AK44">
            <v>2578246.1747945938</v>
          </cell>
        </row>
        <row r="45">
          <cell r="A45" t="str">
            <v>100700380P</v>
          </cell>
          <cell r="E45" t="str">
            <v>634</v>
          </cell>
          <cell r="F45" t="str">
            <v>No</v>
          </cell>
          <cell r="G45" t="str">
            <v>Private - Psychiatric Hospital</v>
          </cell>
          <cell r="H45" t="str">
            <v>LAUREATE PSYCHIATRIC CLINIC &amp; HOSPITAL INC</v>
          </cell>
          <cell r="I45" t="str">
            <v>6655 SOUTH YALE</v>
          </cell>
          <cell r="J45" t="str">
            <v>TULSA,OK 74136-3326</v>
          </cell>
          <cell r="K45" t="str">
            <v>OK</v>
          </cell>
          <cell r="L45" t="str">
            <v>374020</v>
          </cell>
          <cell r="M45">
            <v>44013</v>
          </cell>
          <cell r="N45">
            <v>44377</v>
          </cell>
          <cell r="Q45">
            <v>0.44072480804598124</v>
          </cell>
          <cell r="S45" t="str">
            <v>I</v>
          </cell>
          <cell r="T45">
            <v>5060</v>
          </cell>
          <cell r="U45">
            <v>8967587.2899999991</v>
          </cell>
          <cell r="V45">
            <v>2874719.5700000003</v>
          </cell>
          <cell r="W45">
            <v>193237.08999999997</v>
          </cell>
          <cell r="X45">
            <v>744</v>
          </cell>
          <cell r="Y45">
            <v>805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F45">
            <v>3952238.1870208308</v>
          </cell>
          <cell r="AH45">
            <v>4415861.7407480842</v>
          </cell>
          <cell r="AI45">
            <v>3067956.66</v>
          </cell>
          <cell r="AJ45">
            <v>1347905.080748084</v>
          </cell>
          <cell r="AK45">
            <v>1347905.080748084</v>
          </cell>
        </row>
        <row r="46">
          <cell r="A46" t="str">
            <v>200718040B</v>
          </cell>
          <cell r="B46" t="str">
            <v>200718040A</v>
          </cell>
          <cell r="E46" t="str">
            <v>634</v>
          </cell>
          <cell r="F46" t="str">
            <v>No</v>
          </cell>
          <cell r="G46" t="str">
            <v>Private - Psychiatric Hospital</v>
          </cell>
          <cell r="H46" t="str">
            <v>OAKWOOD SPRINGS, LLC</v>
          </cell>
          <cell r="I46" t="str">
            <v>13101 MEMORIAL SPRINGS</v>
          </cell>
          <cell r="J46" t="str">
            <v>OKLAHOMA CITY,OK 73114-2226</v>
          </cell>
          <cell r="K46" t="str">
            <v>OK</v>
          </cell>
          <cell r="L46" t="str">
            <v>374025</v>
          </cell>
          <cell r="M46">
            <v>44197</v>
          </cell>
          <cell r="N46">
            <v>44561</v>
          </cell>
          <cell r="Q46">
            <v>0.34300497674693731</v>
          </cell>
          <cell r="S46" t="str">
            <v>I</v>
          </cell>
          <cell r="T46">
            <v>6322</v>
          </cell>
          <cell r="U46">
            <v>14513511</v>
          </cell>
          <cell r="V46">
            <v>3511804.48</v>
          </cell>
          <cell r="W46">
            <v>309093.75000000012</v>
          </cell>
          <cell r="X46">
            <v>916</v>
          </cell>
          <cell r="Y46">
            <v>969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F46">
            <v>4978206.503071419</v>
          </cell>
          <cell r="AH46">
            <v>5493699.7864644649</v>
          </cell>
          <cell r="AI46">
            <v>3820898.23</v>
          </cell>
          <cell r="AJ46">
            <v>1672801.5564644649</v>
          </cell>
          <cell r="AK46">
            <v>1672801.5564644649</v>
          </cell>
        </row>
        <row r="47">
          <cell r="A47" t="str">
            <v>100738360L</v>
          </cell>
          <cell r="B47" t="str">
            <v>100738360M</v>
          </cell>
          <cell r="C47" t="str">
            <v>100738360N</v>
          </cell>
          <cell r="D47" t="str">
            <v>100738360O</v>
          </cell>
          <cell r="E47" t="str">
            <v>634</v>
          </cell>
          <cell r="F47" t="str">
            <v>No</v>
          </cell>
          <cell r="G47" t="str">
            <v>Private - Psychiatric Hospital</v>
          </cell>
          <cell r="H47" t="str">
            <v>PARKSIDE PSYCHIATRIC HOSPITAL &amp; CLINIC</v>
          </cell>
          <cell r="I47" t="str">
            <v>1239 S TRENTON AVE</v>
          </cell>
          <cell r="J47" t="str">
            <v>TULSA,OK 74120-5420</v>
          </cell>
          <cell r="K47" t="str">
            <v>OK</v>
          </cell>
          <cell r="L47" t="str">
            <v>374021</v>
          </cell>
          <cell r="M47">
            <v>44197</v>
          </cell>
          <cell r="N47">
            <v>44561</v>
          </cell>
          <cell r="Q47">
            <v>0.44072480804598124</v>
          </cell>
          <cell r="S47" t="str">
            <v>I</v>
          </cell>
          <cell r="T47">
            <v>16761</v>
          </cell>
          <cell r="U47">
            <v>18537123</v>
          </cell>
          <cell r="V47">
            <v>7534296.9199999999</v>
          </cell>
          <cell r="W47">
            <v>120604.80999999997</v>
          </cell>
          <cell r="X47">
            <v>9801</v>
          </cell>
          <cell r="Y47">
            <v>10160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F47">
            <v>8169769.9758997438</v>
          </cell>
          <cell r="AH47">
            <v>9015749.6569041628</v>
          </cell>
          <cell r="AI47">
            <v>7654901.7299999995</v>
          </cell>
          <cell r="AJ47">
            <v>1360847.9269041633</v>
          </cell>
          <cell r="AK47">
            <v>1360847.9269041633</v>
          </cell>
        </row>
        <row r="48">
          <cell r="A48" t="str">
            <v>100701680L</v>
          </cell>
          <cell r="E48" t="str">
            <v>634</v>
          </cell>
          <cell r="F48" t="str">
            <v>No</v>
          </cell>
          <cell r="G48" t="str">
            <v>Private - Psychiatric Hospital</v>
          </cell>
          <cell r="H48" t="str">
            <v>ROLLING HILLS HOSPITAL, LLC</v>
          </cell>
          <cell r="I48" t="str">
            <v>1000 ROLLING HILLS LANE</v>
          </cell>
          <cell r="J48" t="str">
            <v>ADA,OK 74820-9415</v>
          </cell>
          <cell r="K48" t="str">
            <v>OK</v>
          </cell>
          <cell r="L48" t="str">
            <v>374016</v>
          </cell>
          <cell r="M48">
            <v>44197</v>
          </cell>
          <cell r="N48">
            <v>44561</v>
          </cell>
          <cell r="Q48">
            <v>0.25556068392256942</v>
          </cell>
          <cell r="S48" t="str">
            <v>I</v>
          </cell>
          <cell r="T48">
            <v>2992</v>
          </cell>
          <cell r="U48">
            <v>12702836.91</v>
          </cell>
          <cell r="V48">
            <v>1652860.97</v>
          </cell>
          <cell r="W48">
            <v>255721.88999999996</v>
          </cell>
          <cell r="X48">
            <v>223</v>
          </cell>
          <cell r="Y48">
            <v>278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F48">
            <v>3246345.6884764587</v>
          </cell>
          <cell r="AH48">
            <v>3582504.7845181962</v>
          </cell>
          <cell r="AI48">
            <v>1908582.8599999999</v>
          </cell>
          <cell r="AJ48">
            <v>1673921.9245181964</v>
          </cell>
          <cell r="AK48">
            <v>1673921.9245181964</v>
          </cell>
        </row>
        <row r="49">
          <cell r="A49" t="str">
            <v>200673510G</v>
          </cell>
          <cell r="B49" t="str">
            <v>200673510E</v>
          </cell>
          <cell r="C49" t="str">
            <v>100806400X</v>
          </cell>
          <cell r="E49" t="str">
            <v>634</v>
          </cell>
          <cell r="F49" t="str">
            <v>No</v>
          </cell>
          <cell r="G49" t="str">
            <v>Private - Psychiatric Hospital</v>
          </cell>
          <cell r="H49" t="str">
            <v>WILLOW CREST HOSPITAL</v>
          </cell>
          <cell r="I49" t="str">
            <v>130 A ST SW</v>
          </cell>
          <cell r="J49" t="str">
            <v>MIAMI,OK 74354-0001</v>
          </cell>
          <cell r="K49" t="str">
            <v>OK</v>
          </cell>
          <cell r="L49" t="str">
            <v>374017</v>
          </cell>
          <cell r="M49">
            <v>44197</v>
          </cell>
          <cell r="N49">
            <v>44561</v>
          </cell>
          <cell r="Q49">
            <v>0.67469532828590206</v>
          </cell>
          <cell r="S49" t="str">
            <v>I</v>
          </cell>
          <cell r="T49">
            <v>18571</v>
          </cell>
          <cell r="U49">
            <v>17121300.399999999</v>
          </cell>
          <cell r="V49">
            <v>6439037.3499999996</v>
          </cell>
          <cell r="W49">
            <v>440712.93000000005</v>
          </cell>
          <cell r="X49">
            <v>2682</v>
          </cell>
          <cell r="Y49">
            <v>2876</v>
          </cell>
          <cell r="Z49">
            <v>0</v>
          </cell>
          <cell r="AA49">
            <v>2740.8</v>
          </cell>
          <cell r="AB49">
            <v>0</v>
          </cell>
          <cell r="AC49">
            <v>0</v>
          </cell>
          <cell r="AD49">
            <v>0</v>
          </cell>
          <cell r="AF49">
            <v>11553510.599015312</v>
          </cell>
          <cell r="AH49">
            <v>12749876.621543348</v>
          </cell>
          <cell r="AI49">
            <v>6879750.2799999993</v>
          </cell>
          <cell r="AJ49">
            <v>5870126.3415433485</v>
          </cell>
          <cell r="AK49">
            <v>5870126.3415433485</v>
          </cell>
        </row>
        <row r="50">
          <cell r="A50" t="str">
            <v>200707260A</v>
          </cell>
          <cell r="E50" t="str">
            <v>012</v>
          </cell>
          <cell r="F50" t="str">
            <v>No</v>
          </cell>
          <cell r="G50" t="str">
            <v>Private - Rehabilitation</v>
          </cell>
          <cell r="H50" t="str">
            <v>PAM REHABILITATION HOSPITAL OF TULSA</v>
          </cell>
          <cell r="I50" t="str">
            <v>10020 E. 91ST DR.</v>
          </cell>
          <cell r="J50" t="str">
            <v>TULSA,OK 74133-5835</v>
          </cell>
          <cell r="K50" t="str">
            <v>OK</v>
          </cell>
          <cell r="L50" t="str">
            <v>373035</v>
          </cell>
          <cell r="M50">
            <v>43952</v>
          </cell>
          <cell r="N50">
            <v>44316</v>
          </cell>
          <cell r="Q50">
            <v>0.31571927148188783</v>
          </cell>
          <cell r="S50" t="str">
            <v>I</v>
          </cell>
          <cell r="T50">
            <v>295</v>
          </cell>
          <cell r="U50">
            <v>1254493.04</v>
          </cell>
          <cell r="V50">
            <v>168744.32000000001</v>
          </cell>
          <cell r="W50">
            <v>12846.39</v>
          </cell>
          <cell r="X50">
            <v>29</v>
          </cell>
          <cell r="Y50">
            <v>31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F50">
            <v>396067.62866789877</v>
          </cell>
          <cell r="AH50">
            <v>437080.43161645968</v>
          </cell>
          <cell r="AI50">
            <v>181590.71000000002</v>
          </cell>
          <cell r="AJ50">
            <v>255489.72161645966</v>
          </cell>
          <cell r="AK50">
            <v>255489.72161645966</v>
          </cell>
        </row>
        <row r="51">
          <cell r="A51" t="str">
            <v>200682470A</v>
          </cell>
          <cell r="E51" t="str">
            <v>012</v>
          </cell>
          <cell r="F51" t="str">
            <v>No</v>
          </cell>
          <cell r="G51" t="str">
            <v>Private - Rehabilitation</v>
          </cell>
          <cell r="H51" t="str">
            <v>ST. JOHN REHABILITATION HOSPITAL</v>
          </cell>
          <cell r="I51" t="str">
            <v>1200 WEST ALBANY DRIVE</v>
          </cell>
          <cell r="J51" t="str">
            <v>BROKEN ARROW,OK 74012-8146</v>
          </cell>
          <cell r="K51" t="str">
            <v>OK</v>
          </cell>
          <cell r="L51" t="str">
            <v>373034</v>
          </cell>
          <cell r="M51">
            <v>44105</v>
          </cell>
          <cell r="N51">
            <v>44469</v>
          </cell>
          <cell r="Q51">
            <v>0.47274757299065889</v>
          </cell>
          <cell r="S51" t="str">
            <v>I</v>
          </cell>
          <cell r="T51">
            <v>3223</v>
          </cell>
          <cell r="U51">
            <v>7743654.21</v>
          </cell>
          <cell r="V51">
            <v>1901012.96</v>
          </cell>
          <cell r="W51">
            <v>0</v>
          </cell>
          <cell r="X51">
            <v>278</v>
          </cell>
          <cell r="Y51">
            <v>290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F51">
            <v>3660793.7338563981</v>
          </cell>
          <cell r="AH51">
            <v>4064772.2265896774</v>
          </cell>
          <cell r="AI51">
            <v>1901012.96</v>
          </cell>
          <cell r="AJ51">
            <v>2163759.2665896774</v>
          </cell>
          <cell r="AK51">
            <v>2163759.2665896774</v>
          </cell>
        </row>
        <row r="52">
          <cell r="A52" t="str">
            <v>200028650A</v>
          </cell>
          <cell r="E52" t="str">
            <v>012</v>
          </cell>
          <cell r="F52" t="str">
            <v>No</v>
          </cell>
          <cell r="G52" t="str">
            <v>Private - Rehabilitation</v>
          </cell>
          <cell r="H52" t="str">
            <v>VALIR REHABILITATION HOSPITAL OF OKC</v>
          </cell>
          <cell r="I52" t="str">
            <v>700 NW 7TH ST</v>
          </cell>
          <cell r="J52" t="str">
            <v>OKLAHOMA CITY,OK 73102-</v>
          </cell>
          <cell r="K52" t="str">
            <v>OK</v>
          </cell>
          <cell r="L52" t="str">
            <v>373025</v>
          </cell>
          <cell r="M52">
            <v>44197</v>
          </cell>
          <cell r="N52">
            <v>44561</v>
          </cell>
          <cell r="Q52">
            <v>0.44187344062865291</v>
          </cell>
          <cell r="S52" t="str">
            <v>I</v>
          </cell>
          <cell r="T52">
            <v>6456</v>
          </cell>
          <cell r="U52">
            <v>11664268.52</v>
          </cell>
          <cell r="V52">
            <v>4967071.78</v>
          </cell>
          <cell r="W52">
            <v>140835.16000000003</v>
          </cell>
          <cell r="X52">
            <v>424</v>
          </cell>
          <cell r="Y52">
            <v>442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F52">
            <v>5154130.4633488851</v>
          </cell>
          <cell r="AH52">
            <v>5687840.6728286622</v>
          </cell>
          <cell r="AI52">
            <v>5107906.9400000004</v>
          </cell>
          <cell r="AJ52">
            <v>579933.7328286618</v>
          </cell>
          <cell r="AK52">
            <v>579933.7328286618</v>
          </cell>
        </row>
        <row r="53">
          <cell r="A53" t="str">
            <v>200479750A</v>
          </cell>
          <cell r="E53" t="str">
            <v>012</v>
          </cell>
          <cell r="F53" t="str">
            <v>No</v>
          </cell>
          <cell r="G53" t="str">
            <v>Private - Rehabilitation</v>
          </cell>
          <cell r="H53" t="str">
            <v>MERCY REHABILITATION HOSPITAL, LLC</v>
          </cell>
          <cell r="I53" t="str">
            <v>5401 W. MEMORIAL ROAD</v>
          </cell>
          <cell r="J53" t="str">
            <v>OKLAHOMA CITY,OK 73142-</v>
          </cell>
          <cell r="K53" t="str">
            <v>OK</v>
          </cell>
          <cell r="L53" t="str">
            <v>373033</v>
          </cell>
          <cell r="M53">
            <v>44197</v>
          </cell>
          <cell r="N53">
            <v>44227</v>
          </cell>
          <cell r="Q53">
            <v>0.41011342836706649</v>
          </cell>
          <cell r="S53" t="str">
            <v>I</v>
          </cell>
          <cell r="T53">
            <v>98</v>
          </cell>
          <cell r="U53">
            <v>238710.1</v>
          </cell>
          <cell r="V53">
            <v>57757.26</v>
          </cell>
          <cell r="W53">
            <v>0</v>
          </cell>
          <cell r="X53">
            <v>9</v>
          </cell>
          <cell r="Y53">
            <v>11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F53">
            <v>97898.217496845275</v>
          </cell>
          <cell r="AH53">
            <v>108035.57791864361</v>
          </cell>
          <cell r="AI53">
            <v>57757.26</v>
          </cell>
          <cell r="AJ53">
            <v>50278.31791864361</v>
          </cell>
          <cell r="AK53">
            <v>50278.31791864361</v>
          </cell>
        </row>
        <row r="54">
          <cell r="A54" t="str">
            <v>100677110F</v>
          </cell>
          <cell r="E54" t="str">
            <v>015</v>
          </cell>
          <cell r="F54" t="str">
            <v>No</v>
          </cell>
          <cell r="G54" t="str">
            <v>Private Children's Specialty</v>
          </cell>
          <cell r="H54" t="str">
            <v>BETHANY CHILDREN'S HEALTH CENTER</v>
          </cell>
          <cell r="I54" t="str">
            <v>6800 N.W. 39 EXPRESSWAY</v>
          </cell>
          <cell r="J54" t="str">
            <v>BETHANY,OK 73008-</v>
          </cell>
          <cell r="K54" t="str">
            <v>OK</v>
          </cell>
          <cell r="L54" t="str">
            <v>77777</v>
          </cell>
          <cell r="M54">
            <v>44013</v>
          </cell>
          <cell r="N54">
            <v>44377</v>
          </cell>
          <cell r="Q54">
            <v>1.2173204185975877</v>
          </cell>
          <cell r="S54" t="str">
            <v>I</v>
          </cell>
          <cell r="T54">
            <v>38115</v>
          </cell>
          <cell r="U54">
            <v>48752114.939999998</v>
          </cell>
          <cell r="V54">
            <v>48536485.100000001</v>
          </cell>
          <cell r="W54">
            <v>1218415.6900000002</v>
          </cell>
          <cell r="X54">
            <v>6418</v>
          </cell>
          <cell r="Y54">
            <v>10068</v>
          </cell>
          <cell r="Z54">
            <v>0</v>
          </cell>
          <cell r="AA54">
            <v>0</v>
          </cell>
          <cell r="AB54">
            <v>6537287</v>
          </cell>
          <cell r="AC54">
            <v>0</v>
          </cell>
          <cell r="AD54">
            <v>0</v>
          </cell>
          <cell r="AF54">
            <v>59346944.966278501</v>
          </cell>
          <cell r="AH54">
            <v>66308732.243796334</v>
          </cell>
          <cell r="AI54">
            <v>56292187.789999999</v>
          </cell>
          <cell r="AJ54">
            <v>10016544.453796335</v>
          </cell>
          <cell r="AK54">
            <v>10016544.453796335</v>
          </cell>
        </row>
        <row r="55">
          <cell r="A55" t="str">
            <v>200285100B</v>
          </cell>
          <cell r="B55" t="str">
            <v>200285100C</v>
          </cell>
          <cell r="E55" t="str">
            <v>204</v>
          </cell>
          <cell r="F55" t="str">
            <v>No</v>
          </cell>
          <cell r="G55" t="str">
            <v xml:space="preserve">Private Hospital Based Psych Level II </v>
          </cell>
          <cell r="H55" t="str">
            <v>MEADOWLAKE CHILD/ADOLESCENT ACUTE LEVEL 2</v>
          </cell>
          <cell r="I55" t="str">
            <v>2216 S VAN BUREN</v>
          </cell>
          <cell r="J55" t="str">
            <v>ENID,OK 73701-8217</v>
          </cell>
          <cell r="K55" t="str">
            <v>OK</v>
          </cell>
          <cell r="L55" t="str">
            <v>370016</v>
          </cell>
          <cell r="M55">
            <v>44013</v>
          </cell>
          <cell r="N55">
            <v>44377</v>
          </cell>
          <cell r="Q55">
            <v>0.19734993711989199</v>
          </cell>
          <cell r="S55" t="str">
            <v>I</v>
          </cell>
          <cell r="T55">
            <v>7571</v>
          </cell>
          <cell r="U55">
            <v>13036228.91</v>
          </cell>
          <cell r="V55">
            <v>2207887.12</v>
          </cell>
          <cell r="W55">
            <v>19337.419999999998</v>
          </cell>
          <cell r="X55">
            <v>999</v>
          </cell>
          <cell r="Y55">
            <v>1075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F55">
            <v>2572698.955669018</v>
          </cell>
          <cell r="AH55">
            <v>2874493.4771669139</v>
          </cell>
          <cell r="AI55">
            <v>2227224.54</v>
          </cell>
          <cell r="AJ55">
            <v>647268.93716691388</v>
          </cell>
          <cell r="AK55">
            <v>647268.93716691388</v>
          </cell>
        </row>
        <row r="56">
          <cell r="A56" t="str">
            <v>100697950M</v>
          </cell>
          <cell r="E56" t="str">
            <v>204</v>
          </cell>
          <cell r="F56" t="str">
            <v>No</v>
          </cell>
          <cell r="G56" t="str">
            <v xml:space="preserve">Private Hospital Based Psych Level II </v>
          </cell>
          <cell r="H56" t="str">
            <v>SOUTHWESTERN MEDICAL CENTER LLC</v>
          </cell>
          <cell r="I56" t="str">
            <v>1602 SW 82ND STREET</v>
          </cell>
          <cell r="J56" t="str">
            <v>LAWTON,OK 73505-9635</v>
          </cell>
          <cell r="K56" t="str">
            <v>OK</v>
          </cell>
          <cell r="L56" t="str">
            <v>370097</v>
          </cell>
          <cell r="M56">
            <v>44136</v>
          </cell>
          <cell r="N56">
            <v>44500</v>
          </cell>
          <cell r="Q56">
            <v>0.24602572469590753</v>
          </cell>
          <cell r="S56" t="str">
            <v>I</v>
          </cell>
          <cell r="T56">
            <v>5595</v>
          </cell>
          <cell r="U56">
            <v>9611421.4100000001</v>
          </cell>
          <cell r="V56">
            <v>1637144.78</v>
          </cell>
          <cell r="W56">
            <v>10276.01</v>
          </cell>
          <cell r="X56">
            <v>744</v>
          </cell>
          <cell r="Y56">
            <v>782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F56">
            <v>2364656.9177530115</v>
          </cell>
          <cell r="AH56">
            <v>2620062.4505831571</v>
          </cell>
          <cell r="AI56">
            <v>1647420.79</v>
          </cell>
          <cell r="AJ56">
            <v>972641.66058315709</v>
          </cell>
          <cell r="AK56">
            <v>972641.66058315709</v>
          </cell>
        </row>
        <row r="57">
          <cell r="A57" t="str">
            <v>100689250A</v>
          </cell>
          <cell r="B57" t="str">
            <v>100689250B</v>
          </cell>
          <cell r="E57" t="str">
            <v>204</v>
          </cell>
          <cell r="F57" t="str">
            <v>No</v>
          </cell>
          <cell r="G57" t="str">
            <v xml:space="preserve">Private Hospital Based Psych Level II </v>
          </cell>
          <cell r="H57" t="str">
            <v>SPENCER ACUTE LEVEL 2</v>
          </cell>
          <cell r="I57" t="str">
            <v>2601 N SPENCER ROAD</v>
          </cell>
          <cell r="J57" t="str">
            <v>SPENCER,OK 73084-3649</v>
          </cell>
          <cell r="K57" t="str">
            <v>OK</v>
          </cell>
          <cell r="L57" t="str">
            <v>370028</v>
          </cell>
          <cell r="M57">
            <v>44013</v>
          </cell>
          <cell r="N57">
            <v>44377</v>
          </cell>
          <cell r="Q57">
            <v>0.19215498892584398</v>
          </cell>
          <cell r="S57" t="str">
            <v>I</v>
          </cell>
          <cell r="T57">
            <v>21771</v>
          </cell>
          <cell r="U57">
            <v>27704241.300000001</v>
          </cell>
          <cell r="V57">
            <v>6982491.0099999998</v>
          </cell>
          <cell r="W57">
            <v>0</v>
          </cell>
          <cell r="X57">
            <v>1863</v>
          </cell>
          <cell r="Y57">
            <v>2229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F57">
            <v>5323508.1802004101</v>
          </cell>
          <cell r="AH57">
            <v>5947990.7300897064</v>
          </cell>
          <cell r="AI57">
            <v>6982491.0099999998</v>
          </cell>
          <cell r="AJ57">
            <v>-1034500.2799102934</v>
          </cell>
          <cell r="AK57">
            <v>-1034500.2799102934</v>
          </cell>
        </row>
        <row r="58">
          <cell r="A58" t="str">
            <v>100699540K</v>
          </cell>
          <cell r="B58" t="str">
            <v>100699540J</v>
          </cell>
          <cell r="C58" t="str">
            <v>100699540L</v>
          </cell>
          <cell r="E58" t="str">
            <v>204</v>
          </cell>
          <cell r="F58" t="str">
            <v>No</v>
          </cell>
          <cell r="G58" t="str">
            <v xml:space="preserve">Private Hospital Based Psych Level II </v>
          </cell>
          <cell r="H58" t="str">
            <v>SSM HEALTH BEHAVIORAL HEALTH-OKC-RTC ACCENTS</v>
          </cell>
          <cell r="I58" t="str">
            <v>1000 N LEE AVE</v>
          </cell>
          <cell r="J58" t="str">
            <v>OKLAHOMA CITY,OK 73102-1036</v>
          </cell>
          <cell r="K58" t="str">
            <v>OK</v>
          </cell>
          <cell r="L58" t="str">
            <v>370037</v>
          </cell>
          <cell r="M58">
            <v>44197</v>
          </cell>
          <cell r="N58">
            <v>44561</v>
          </cell>
          <cell r="Q58">
            <v>0.22676072214460083</v>
          </cell>
          <cell r="S58" t="str">
            <v>I</v>
          </cell>
          <cell r="T58">
            <v>35285</v>
          </cell>
          <cell r="U58">
            <v>51436698.310000002</v>
          </cell>
          <cell r="V58">
            <v>10506697.899999999</v>
          </cell>
          <cell r="W58">
            <v>4504.7</v>
          </cell>
          <cell r="X58">
            <v>2735</v>
          </cell>
          <cell r="Y58">
            <v>3026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F58">
            <v>11663822.85350957</v>
          </cell>
          <cell r="AH58">
            <v>12871611.709990487</v>
          </cell>
          <cell r="AI58">
            <v>10511202.599999998</v>
          </cell>
          <cell r="AJ58">
            <v>2360409.1099904887</v>
          </cell>
          <cell r="AK58">
            <v>2360409.1099904887</v>
          </cell>
        </row>
        <row r="59">
          <cell r="A59" t="str">
            <v>100699360I</v>
          </cell>
          <cell r="B59" t="str">
            <v>100699360A</v>
          </cell>
          <cell r="E59" t="str">
            <v>014</v>
          </cell>
          <cell r="F59" t="str">
            <v>No</v>
          </cell>
          <cell r="G59" t="str">
            <v>Private</v>
          </cell>
          <cell r="H59" t="str">
            <v>NEWMAN MEMORIAL HOSPITAL, INC</v>
          </cell>
          <cell r="I59" t="str">
            <v>905 S MAIN</v>
          </cell>
          <cell r="J59" t="str">
            <v>SHATTUCK,OK 73858-</v>
          </cell>
          <cell r="K59" t="str">
            <v>OK</v>
          </cell>
          <cell r="L59" t="str">
            <v>371336</v>
          </cell>
          <cell r="M59">
            <v>43466</v>
          </cell>
          <cell r="N59">
            <v>43830</v>
          </cell>
          <cell r="Q59">
            <v>0.47642146900017446</v>
          </cell>
          <cell r="S59" t="str">
            <v>I</v>
          </cell>
          <cell r="T59">
            <v>31</v>
          </cell>
          <cell r="U59">
            <v>155542.5</v>
          </cell>
          <cell r="V59">
            <v>42812.04</v>
          </cell>
          <cell r="W59">
            <v>0</v>
          </cell>
          <cell r="X59">
            <v>11</v>
          </cell>
          <cell r="Y59">
            <v>17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F59">
            <v>74103.78634195964</v>
          </cell>
          <cell r="AH59">
            <v>81777.233417669559</v>
          </cell>
          <cell r="AI59">
            <v>42812.04</v>
          </cell>
          <cell r="AJ59">
            <v>38965.193417669558</v>
          </cell>
          <cell r="AK59">
            <v>38965.193417669558</v>
          </cell>
        </row>
        <row r="60">
          <cell r="AJ60">
            <v>34027520.452476218</v>
          </cell>
          <cell r="AK60">
            <v>34027520.452476218</v>
          </cell>
        </row>
        <row r="62">
          <cell r="A62" t="str">
            <v>100700640C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Q62">
            <v>0</v>
          </cell>
          <cell r="S62" t="str">
            <v>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F62">
            <v>0</v>
          </cell>
          <cell r="AH62" t="e">
            <v>#N/A</v>
          </cell>
          <cell r="AI62">
            <v>0</v>
          </cell>
          <cell r="AJ62" t="e">
            <v>#N/A</v>
          </cell>
          <cell r="AK62" t="e">
            <v>#N/A</v>
          </cell>
        </row>
        <row r="63">
          <cell r="A63" t="str">
            <v>100690030B</v>
          </cell>
          <cell r="E63" t="str">
            <v>634</v>
          </cell>
          <cell r="F63" t="str">
            <v>No</v>
          </cell>
          <cell r="G63" t="str">
            <v>Public - Psychiatric Hospital</v>
          </cell>
          <cell r="H63" t="str">
            <v>GRIFFIN MEMORIAL HOSPITAL</v>
          </cell>
          <cell r="I63" t="str">
            <v>900 E MAIN</v>
          </cell>
          <cell r="J63" t="str">
            <v>NORMAN,OK 73071-5305</v>
          </cell>
          <cell r="K63" t="str">
            <v>OK</v>
          </cell>
          <cell r="L63" t="str">
            <v>374000</v>
          </cell>
          <cell r="M63">
            <v>44013</v>
          </cell>
          <cell r="N63">
            <v>44377</v>
          </cell>
          <cell r="Q63">
            <v>0</v>
          </cell>
          <cell r="S63" t="str">
            <v>I</v>
          </cell>
          <cell r="T63">
            <v>3746</v>
          </cell>
          <cell r="U63">
            <v>2736275.7</v>
          </cell>
          <cell r="V63">
            <v>2203451.2999999998</v>
          </cell>
          <cell r="W63">
            <v>30568.97</v>
          </cell>
          <cell r="X63">
            <v>473</v>
          </cell>
          <cell r="Y63">
            <v>478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F63">
            <v>0</v>
          </cell>
          <cell r="AH63">
            <v>0</v>
          </cell>
          <cell r="AI63">
            <v>2234020.27</v>
          </cell>
          <cell r="AJ63">
            <v>-2234020.27</v>
          </cell>
          <cell r="AK63">
            <v>-2234020.27</v>
          </cell>
        </row>
        <row r="64">
          <cell r="A64" t="str">
            <v>100700660B</v>
          </cell>
          <cell r="E64" t="str">
            <v>634</v>
          </cell>
          <cell r="F64" t="str">
            <v>No</v>
          </cell>
          <cell r="G64" t="str">
            <v>Public - Psychiatric Hospital</v>
          </cell>
          <cell r="H64" t="str">
            <v>JIM TALIAFERRO MHC</v>
          </cell>
          <cell r="I64" t="str">
            <v>602 SW 38TH STREET</v>
          </cell>
          <cell r="J64" t="str">
            <v>LAWTON,OK 73505-6912</v>
          </cell>
          <cell r="K64" t="str">
            <v>OK</v>
          </cell>
          <cell r="L64" t="str">
            <v>374008</v>
          </cell>
          <cell r="M64">
            <v>44013</v>
          </cell>
          <cell r="N64">
            <v>44377</v>
          </cell>
          <cell r="Q64">
            <v>0</v>
          </cell>
          <cell r="S64" t="str">
            <v>I</v>
          </cell>
          <cell r="T64">
            <v>1263</v>
          </cell>
          <cell r="U64">
            <v>786828.48</v>
          </cell>
          <cell r="V64">
            <v>753327.21</v>
          </cell>
          <cell r="W64">
            <v>0</v>
          </cell>
          <cell r="X64">
            <v>192</v>
          </cell>
          <cell r="Y64">
            <v>194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F64">
            <v>0</v>
          </cell>
          <cell r="AH64">
            <v>0</v>
          </cell>
          <cell r="AI64">
            <v>753327.21</v>
          </cell>
          <cell r="AJ64">
            <v>-753327.21</v>
          </cell>
          <cell r="AK64">
            <v>-753327.21</v>
          </cell>
        </row>
        <row r="65">
          <cell r="A65" t="str">
            <v>100704080B</v>
          </cell>
          <cell r="E65" t="str">
            <v>634</v>
          </cell>
          <cell r="F65" t="str">
            <v>No</v>
          </cell>
          <cell r="G65" t="str">
            <v>Public - Psychiatric Hospital</v>
          </cell>
          <cell r="H65" t="str">
            <v>NORTHWEST CENTER FOR BEHAVIORAL HEALTH</v>
          </cell>
          <cell r="I65" t="str">
            <v>193461 E. COUNTY RD. 304  PO BOX 1</v>
          </cell>
          <cell r="J65" t="str">
            <v>FORT SUPPLY,OK 73841-0000</v>
          </cell>
          <cell r="K65" t="str">
            <v>OK</v>
          </cell>
          <cell r="L65" t="str">
            <v>374001</v>
          </cell>
          <cell r="M65">
            <v>44013</v>
          </cell>
          <cell r="N65">
            <v>44377</v>
          </cell>
          <cell r="Q65">
            <v>0</v>
          </cell>
          <cell r="S65" t="str">
            <v>I</v>
          </cell>
          <cell r="T65">
            <v>1875</v>
          </cell>
          <cell r="U65">
            <v>1290470.5</v>
          </cell>
          <cell r="V65">
            <v>1118255.1200000001</v>
          </cell>
          <cell r="W65">
            <v>0</v>
          </cell>
          <cell r="X65">
            <v>234</v>
          </cell>
          <cell r="Y65">
            <v>236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H65">
            <v>0</v>
          </cell>
          <cell r="AI65">
            <v>1118255.1200000001</v>
          </cell>
          <cell r="AJ65">
            <v>-1118255.1200000001</v>
          </cell>
          <cell r="AK65">
            <v>-1118255.1200000001</v>
          </cell>
        </row>
        <row r="66">
          <cell r="A66" t="str">
            <v>100700670A</v>
          </cell>
          <cell r="E66" t="str">
            <v>012</v>
          </cell>
          <cell r="F66" t="str">
            <v>No</v>
          </cell>
          <cell r="G66" t="str">
            <v>Public - Rehabilitation</v>
          </cell>
          <cell r="H66" t="str">
            <v>J D MCCARTY C P CTR</v>
          </cell>
          <cell r="I66" t="str">
            <v>2002 EAST ROBINSON</v>
          </cell>
          <cell r="J66" t="str">
            <v>NORMAN,OK 73071-</v>
          </cell>
          <cell r="K66" t="str">
            <v>OK</v>
          </cell>
          <cell r="L66" t="str">
            <v>373300</v>
          </cell>
          <cell r="M66">
            <v>44013</v>
          </cell>
          <cell r="N66">
            <v>44377</v>
          </cell>
          <cell r="Q66">
            <v>1.4452105561374253</v>
          </cell>
          <cell r="S66" t="str">
            <v>I</v>
          </cell>
          <cell r="T66">
            <v>8339</v>
          </cell>
          <cell r="U66">
            <v>14552531.789999999</v>
          </cell>
          <cell r="V66">
            <v>8864137.5500000007</v>
          </cell>
          <cell r="W66">
            <v>28878.6</v>
          </cell>
          <cell r="X66">
            <v>316</v>
          </cell>
          <cell r="Y66">
            <v>316</v>
          </cell>
          <cell r="Z66">
            <v>0</v>
          </cell>
          <cell r="AA66">
            <v>0</v>
          </cell>
          <cell r="AB66">
            <v>9183818.2599999998</v>
          </cell>
          <cell r="AC66">
            <v>0</v>
          </cell>
          <cell r="AD66">
            <v>0</v>
          </cell>
          <cell r="AF66">
            <v>21031472.561433461</v>
          </cell>
          <cell r="AH66">
            <v>23209281.545169897</v>
          </cell>
          <cell r="AI66">
            <v>18076834.41</v>
          </cell>
          <cell r="AJ66">
            <v>5132447.1351698972</v>
          </cell>
          <cell r="AK66">
            <v>5132447.1351698972</v>
          </cell>
        </row>
      </sheetData>
      <sheetData sheetId="7"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  <cell r="G2" t="str">
            <v>Ownership Indicator</v>
          </cell>
          <cell r="H2" t="str">
            <v>Billing Full Name</v>
          </cell>
          <cell r="I2" t="str">
            <v>Billing Full Street Addr</v>
          </cell>
          <cell r="J2" t="str">
            <v>Billing City/St/Zip Code</v>
          </cell>
          <cell r="K2" t="str">
            <v>State</v>
          </cell>
          <cell r="L2" t="str">
            <v>CMS_ID</v>
          </cell>
          <cell r="M2" t="str">
            <v>FY_BGN_DT</v>
          </cell>
          <cell r="N2" t="str">
            <v>FY_END_DT</v>
          </cell>
          <cell r="Q2" t="str">
            <v>Outpatient CCR</v>
          </cell>
          <cell r="S2" t="str">
            <v xml:space="preserve">Outpt Billed Amt APC </v>
          </cell>
          <cell r="T2" t="str">
            <v xml:space="preserve">Outpt Billed Amt No APC </v>
          </cell>
          <cell r="U2" t="str">
            <v>Total Outpt Cost</v>
          </cell>
          <cell r="W2" t="str">
            <v>Inflated Total Outpt Cost</v>
          </cell>
          <cell r="X2" t="str">
            <v>Outpt Pymts APC</v>
          </cell>
          <cell r="Y2" t="str">
            <v>Outpt Pymts No APC</v>
          </cell>
          <cell r="Z2" t="str">
            <v>Outpt TPL APC</v>
          </cell>
          <cell r="AA2" t="str">
            <v>Outpt TPL No APC</v>
          </cell>
          <cell r="AB2" t="str">
            <v>Outpt Supplemental</v>
          </cell>
          <cell r="AC2" t="str">
            <v xml:space="preserve">Outpt SHOPP Assessment </v>
          </cell>
          <cell r="AD2" t="str">
            <v>Outpatient Expenditures</v>
          </cell>
          <cell r="AE2" t="str">
            <v>Outpt Payments w/o supplementals</v>
          </cell>
          <cell r="AF2" t="str">
            <v>Total Outpt Payments</v>
          </cell>
          <cell r="AG2" t="str">
            <v>Outpatient (Over) / under cost         WITHOUT SHOPP</v>
          </cell>
          <cell r="AH2" t="str">
            <v>Outpatient (Over) / under cost with SHOPP Payments       INCLUDING SHOPP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  <cell r="G3" t="str">
            <v>NSGO</v>
          </cell>
          <cell r="H3" t="str">
            <v>ARBUCKLE MEM HSP</v>
          </cell>
          <cell r="I3" t="str">
            <v>2011 W BROADWAY</v>
          </cell>
          <cell r="J3" t="str">
            <v>SULPHUR,OK 73086-8109</v>
          </cell>
          <cell r="K3" t="str">
            <v>OK</v>
          </cell>
          <cell r="L3" t="str">
            <v>371328</v>
          </cell>
          <cell r="M3">
            <v>44197</v>
          </cell>
          <cell r="N3">
            <v>44561</v>
          </cell>
          <cell r="Q3">
            <v>0.42930711012836098</v>
          </cell>
          <cell r="S3">
            <v>4132246.81</v>
          </cell>
          <cell r="T3">
            <v>139302.79</v>
          </cell>
          <cell r="U3">
            <v>1851961.3000299609</v>
          </cell>
          <cell r="W3">
            <v>2043188.4815378357</v>
          </cell>
          <cell r="X3">
            <v>1139759.56</v>
          </cell>
          <cell r="Y3">
            <v>20001.13</v>
          </cell>
          <cell r="Z3">
            <v>61531.310000000005</v>
          </cell>
          <cell r="AA3">
            <v>7052.7941539989424</v>
          </cell>
          <cell r="AB3">
            <v>0</v>
          </cell>
          <cell r="AC3">
            <v>0</v>
          </cell>
          <cell r="AD3">
            <v>0</v>
          </cell>
          <cell r="AE3">
            <v>1228344.7941539988</v>
          </cell>
          <cell r="AF3">
            <v>1228344.7941539988</v>
          </cell>
          <cell r="AG3">
            <v>814843.68738383683</v>
          </cell>
          <cell r="AH3">
            <v>814843.68738383683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  <cell r="G4" t="str">
            <v>NSGO</v>
          </cell>
          <cell r="H4" t="str">
            <v>ATOKA COUNTY HEALTHCARE AUTHORITY</v>
          </cell>
          <cell r="I4" t="str">
            <v>1590 W LIBERTY ROAD</v>
          </cell>
          <cell r="J4" t="str">
            <v>ATOKA,OK 74525-</v>
          </cell>
          <cell r="K4" t="str">
            <v>OK</v>
          </cell>
          <cell r="L4" t="str">
            <v>371300</v>
          </cell>
          <cell r="M4">
            <v>44197</v>
          </cell>
          <cell r="N4">
            <v>44561</v>
          </cell>
          <cell r="Q4">
            <v>0.44072198037483201</v>
          </cell>
          <cell r="S4">
            <v>2425516.41</v>
          </cell>
          <cell r="T4">
            <v>180902.96000000002</v>
          </cell>
          <cell r="U4">
            <v>1160078.4988674161</v>
          </cell>
          <cell r="W4">
            <v>1279864.2317888942</v>
          </cell>
          <cell r="X4">
            <v>467767.69000000006</v>
          </cell>
          <cell r="Y4">
            <v>16483.32</v>
          </cell>
          <cell r="Z4">
            <v>8212.85</v>
          </cell>
          <cell r="AA4">
            <v>171.46325276318251</v>
          </cell>
          <cell r="AB4">
            <v>0</v>
          </cell>
          <cell r="AC4">
            <v>0</v>
          </cell>
          <cell r="AD4">
            <v>0</v>
          </cell>
          <cell r="AE4">
            <v>492635.32325276325</v>
          </cell>
          <cell r="AF4">
            <v>492635.32325276325</v>
          </cell>
          <cell r="AG4">
            <v>787228.90853613091</v>
          </cell>
          <cell r="AH4">
            <v>787228.90853613091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  <cell r="G5" t="str">
            <v>NSGO</v>
          </cell>
          <cell r="H5" t="str">
            <v>BEAVER COUNTY MEMORIAL HOSPITAL</v>
          </cell>
          <cell r="I5" t="str">
            <v xml:space="preserve">212 E. 8TH STREET  </v>
          </cell>
          <cell r="J5" t="str">
            <v xml:space="preserve">BEAVER         </v>
          </cell>
          <cell r="K5" t="str">
            <v>OK</v>
          </cell>
          <cell r="L5">
            <v>370041</v>
          </cell>
          <cell r="M5">
            <v>43466</v>
          </cell>
          <cell r="N5">
            <v>43830</v>
          </cell>
          <cell r="Q5">
            <v>0.69992202849185003</v>
          </cell>
          <cell r="S5">
            <v>229612.79999999999</v>
          </cell>
          <cell r="T5">
            <v>26384</v>
          </cell>
          <cell r="U5">
            <v>180951.6597589023</v>
          </cell>
          <cell r="W5">
            <v>209659.98699053508</v>
          </cell>
          <cell r="X5">
            <v>56213.79</v>
          </cell>
          <cell r="Y5">
            <v>2786.05</v>
          </cell>
          <cell r="Z5">
            <v>4135.37</v>
          </cell>
          <cell r="AA5">
            <v>963.41098891940294</v>
          </cell>
          <cell r="AB5">
            <v>0</v>
          </cell>
          <cell r="AC5">
            <v>0</v>
          </cell>
          <cell r="AD5">
            <v>0</v>
          </cell>
          <cell r="AE5">
            <v>64098.620988919407</v>
          </cell>
          <cell r="AF5">
            <v>64098.620988919407</v>
          </cell>
          <cell r="AG5">
            <v>145561.36600161568</v>
          </cell>
          <cell r="AH5">
            <v>145561.36600161568</v>
          </cell>
        </row>
        <row r="6">
          <cell r="A6" t="str">
            <v>100699690A</v>
          </cell>
          <cell r="E6" t="str">
            <v>014</v>
          </cell>
          <cell r="F6" t="str">
            <v>No</v>
          </cell>
          <cell r="G6" t="str">
            <v>NSGO</v>
          </cell>
          <cell r="H6" t="str">
            <v>CARNEGIE TRI-COUNTY MUNICI</v>
          </cell>
          <cell r="I6" t="str">
            <v>MUNICIPAL HOSPITAL  102 N BROADWAY</v>
          </cell>
          <cell r="J6" t="str">
            <v>CARNEGIE,OK 73015-9073</v>
          </cell>
          <cell r="K6" t="str">
            <v>OK</v>
          </cell>
          <cell r="L6" t="str">
            <v>371334</v>
          </cell>
          <cell r="M6">
            <v>43952</v>
          </cell>
          <cell r="N6">
            <v>44316</v>
          </cell>
          <cell r="Q6">
            <v>0.69697232621832494</v>
          </cell>
          <cell r="S6">
            <v>667481.25</v>
          </cell>
          <cell r="T6">
            <v>48429.45</v>
          </cell>
          <cell r="U6">
            <v>503909.74840843084</v>
          </cell>
          <cell r="W6">
            <v>565345.06679407181</v>
          </cell>
          <cell r="X6">
            <v>143846.13</v>
          </cell>
          <cell r="Y6">
            <v>5295.2800000000007</v>
          </cell>
          <cell r="Z6">
            <v>1483.01</v>
          </cell>
          <cell r="AA6">
            <v>1100.5383088266699</v>
          </cell>
          <cell r="AB6">
            <v>0</v>
          </cell>
          <cell r="AC6">
            <v>0</v>
          </cell>
          <cell r="AD6">
            <v>0</v>
          </cell>
          <cell r="AE6">
            <v>151724.9583088267</v>
          </cell>
          <cell r="AF6">
            <v>151724.9583088267</v>
          </cell>
          <cell r="AG6">
            <v>413620.10848524515</v>
          </cell>
          <cell r="AH6">
            <v>413620.10848524515</v>
          </cell>
        </row>
        <row r="7">
          <cell r="A7" t="str">
            <v>100700720A</v>
          </cell>
          <cell r="E7" t="str">
            <v>010</v>
          </cell>
          <cell r="F7" t="str">
            <v>Yes</v>
          </cell>
          <cell r="G7" t="str">
            <v>NSGO</v>
          </cell>
          <cell r="H7" t="str">
            <v>CHOCTAW MEMORIAL HOSPITAL</v>
          </cell>
          <cell r="I7" t="str">
            <v>1405 E KIRK ST</v>
          </cell>
          <cell r="J7" t="str">
            <v>HUGO,OK 74743-3603</v>
          </cell>
          <cell r="K7" t="str">
            <v>OK</v>
          </cell>
          <cell r="L7" t="str">
            <v>370100</v>
          </cell>
          <cell r="M7">
            <v>44013</v>
          </cell>
          <cell r="N7">
            <v>44377</v>
          </cell>
          <cell r="Q7">
            <v>0.250476854432366</v>
          </cell>
          <cell r="S7">
            <v>5214684.03</v>
          </cell>
          <cell r="T7">
            <v>77942</v>
          </cell>
          <cell r="U7">
            <v>1325680.3196812612</v>
          </cell>
          <cell r="W7">
            <v>1481191.3470619773</v>
          </cell>
          <cell r="X7">
            <v>768351.77</v>
          </cell>
          <cell r="Y7">
            <v>10839.3</v>
          </cell>
          <cell r="Z7">
            <v>51244.18</v>
          </cell>
          <cell r="AA7">
            <v>4772.2373445225076</v>
          </cell>
          <cell r="AB7">
            <v>0</v>
          </cell>
          <cell r="AC7">
            <v>0</v>
          </cell>
          <cell r="AD7">
            <v>0</v>
          </cell>
          <cell r="AE7">
            <v>835207.48734452261</v>
          </cell>
          <cell r="AF7">
            <v>835207.48734452261</v>
          </cell>
          <cell r="AG7">
            <v>645983.85971745464</v>
          </cell>
          <cell r="AH7">
            <v>645983.85971745464</v>
          </cell>
        </row>
        <row r="8">
          <cell r="A8" t="str">
            <v>100700740A</v>
          </cell>
          <cell r="E8" t="str">
            <v>014</v>
          </cell>
          <cell r="F8" t="str">
            <v>No</v>
          </cell>
          <cell r="G8" t="str">
            <v>NSGO</v>
          </cell>
          <cell r="H8" t="str">
            <v>CIMARRON MEMORIAL HOSPITAL</v>
          </cell>
          <cell r="I8" t="str">
            <v>100 S ELLIS AVE</v>
          </cell>
          <cell r="J8" t="str">
            <v>BOISE CITY,OK 73933-</v>
          </cell>
          <cell r="K8" t="str">
            <v>OK</v>
          </cell>
          <cell r="L8" t="str">
            <v>371307</v>
          </cell>
          <cell r="M8">
            <v>44197</v>
          </cell>
          <cell r="N8">
            <v>44561</v>
          </cell>
          <cell r="Q8">
            <v>0.67985135410303399</v>
          </cell>
          <cell r="S8">
            <v>198720.97999999998</v>
          </cell>
          <cell r="T8">
            <v>19471.03</v>
          </cell>
          <cell r="U8">
            <v>149806.68097414705</v>
          </cell>
          <cell r="W8">
            <v>165252.56537580607</v>
          </cell>
          <cell r="X8">
            <v>49655.18</v>
          </cell>
          <cell r="Y8">
            <v>1036.04</v>
          </cell>
          <cell r="Z8">
            <v>1205.17</v>
          </cell>
          <cell r="AA8">
            <v>875.57649591623988</v>
          </cell>
          <cell r="AB8">
            <v>0</v>
          </cell>
          <cell r="AC8">
            <v>0</v>
          </cell>
          <cell r="AD8">
            <v>0</v>
          </cell>
          <cell r="AE8">
            <v>52771.96649591624</v>
          </cell>
          <cell r="AF8">
            <v>52771.96649591624</v>
          </cell>
          <cell r="AG8">
            <v>112480.59887988982</v>
          </cell>
          <cell r="AH8">
            <v>112480.59887988982</v>
          </cell>
        </row>
        <row r="9">
          <cell r="A9" t="str">
            <v>200234090B</v>
          </cell>
          <cell r="E9" t="str">
            <v>014</v>
          </cell>
          <cell r="F9" t="str">
            <v>No</v>
          </cell>
          <cell r="G9" t="str">
            <v>NSGO</v>
          </cell>
          <cell r="H9" t="str">
            <v>CLEVELAND AREA HOSPITAL</v>
          </cell>
          <cell r="I9" t="str">
            <v>1401 W PAWNEE ST</v>
          </cell>
          <cell r="J9" t="str">
            <v>CLEVELAND,OK 74020-3020</v>
          </cell>
          <cell r="K9" t="str">
            <v>OK</v>
          </cell>
          <cell r="L9" t="str">
            <v>371320</v>
          </cell>
          <cell r="M9">
            <v>44197</v>
          </cell>
          <cell r="N9">
            <v>44561</v>
          </cell>
          <cell r="Q9">
            <v>0.41808477972593699</v>
          </cell>
          <cell r="S9">
            <v>6498453.8399999999</v>
          </cell>
          <cell r="T9">
            <v>681015.91</v>
          </cell>
          <cell r="U9">
            <v>3031343.136564658</v>
          </cell>
          <cell r="W9">
            <v>3343891.1175003042</v>
          </cell>
          <cell r="X9">
            <v>1128901.44</v>
          </cell>
          <cell r="Y9">
            <v>64026.53</v>
          </cell>
          <cell r="Z9">
            <v>88715.78</v>
          </cell>
          <cell r="AA9">
            <v>19348.924941058671</v>
          </cell>
          <cell r="AB9">
            <v>0</v>
          </cell>
          <cell r="AC9">
            <v>0</v>
          </cell>
          <cell r="AD9">
            <v>0</v>
          </cell>
          <cell r="AE9">
            <v>1300992.6749410587</v>
          </cell>
          <cell r="AF9">
            <v>1300992.6749410587</v>
          </cell>
          <cell r="AG9">
            <v>2042898.4425592455</v>
          </cell>
          <cell r="AH9">
            <v>2042898.4425592455</v>
          </cell>
        </row>
        <row r="10">
          <cell r="A10" t="str">
            <v>100749570S</v>
          </cell>
          <cell r="E10" t="str">
            <v>010</v>
          </cell>
          <cell r="F10" t="str">
            <v>Yes</v>
          </cell>
          <cell r="G10" t="str">
            <v>NSGO</v>
          </cell>
          <cell r="H10" t="str">
            <v>COMANCHE CO MEM HSP</v>
          </cell>
          <cell r="I10" t="str">
            <v>3401 GORE BLVD</v>
          </cell>
          <cell r="J10" t="str">
            <v>LAWTON,OK 73505-6332</v>
          </cell>
          <cell r="K10" t="str">
            <v>OK</v>
          </cell>
          <cell r="L10" t="str">
            <v>370056</v>
          </cell>
          <cell r="M10">
            <v>44013</v>
          </cell>
          <cell r="N10">
            <v>44377</v>
          </cell>
          <cell r="Q10">
            <v>0.15597202493734699</v>
          </cell>
          <cell r="S10">
            <v>76461544.320000008</v>
          </cell>
          <cell r="T10">
            <v>6976247.8999999994</v>
          </cell>
          <cell r="U10">
            <v>13013961.408855019</v>
          </cell>
          <cell r="W10">
            <v>14540584.742503533</v>
          </cell>
          <cell r="X10">
            <v>12105593.58</v>
          </cell>
          <cell r="Y10">
            <v>513491.57</v>
          </cell>
          <cell r="Z10">
            <v>1005447.9299999999</v>
          </cell>
          <cell r="AA10">
            <v>105332.37266301026</v>
          </cell>
          <cell r="AB10">
            <v>0</v>
          </cell>
          <cell r="AC10">
            <v>0</v>
          </cell>
          <cell r="AD10">
            <v>0</v>
          </cell>
          <cell r="AE10">
            <v>13729865.45266301</v>
          </cell>
          <cell r="AF10">
            <v>13729865.45266301</v>
          </cell>
          <cell r="AG10">
            <v>810719.28984052315</v>
          </cell>
          <cell r="AH10">
            <v>810719.28984052315</v>
          </cell>
        </row>
        <row r="11">
          <cell r="A11" t="str">
            <v>100819200B</v>
          </cell>
          <cell r="E11" t="str">
            <v>014</v>
          </cell>
          <cell r="F11" t="str">
            <v>No</v>
          </cell>
          <cell r="G11" t="str">
            <v>NSGO</v>
          </cell>
          <cell r="H11" t="str">
            <v>CORDELL MEMORIAL HOSPITAL</v>
          </cell>
          <cell r="I11" t="str">
            <v>1220 N GLENN ENGLISH</v>
          </cell>
          <cell r="J11" t="str">
            <v>CORDELL,OK 73632-</v>
          </cell>
          <cell r="K11" t="str">
            <v>OK</v>
          </cell>
          <cell r="L11" t="str">
            <v>371325</v>
          </cell>
          <cell r="M11">
            <v>44013</v>
          </cell>
          <cell r="N11">
            <v>44377</v>
          </cell>
          <cell r="Q11">
            <v>0.46537008934521201</v>
          </cell>
          <cell r="S11">
            <v>1065740.8800000001</v>
          </cell>
          <cell r="T11">
            <v>121384</v>
          </cell>
          <cell r="U11">
            <v>557921.69034307241</v>
          </cell>
          <cell r="W11">
            <v>623369.5769678792</v>
          </cell>
          <cell r="X11">
            <v>215904.75</v>
          </cell>
          <cell r="Y11">
            <v>10283.41</v>
          </cell>
          <cell r="Z11">
            <v>14189</v>
          </cell>
          <cell r="AA11">
            <v>1281.1520938208084</v>
          </cell>
          <cell r="AB11">
            <v>0</v>
          </cell>
          <cell r="AC11">
            <v>0</v>
          </cell>
          <cell r="AD11">
            <v>0</v>
          </cell>
          <cell r="AE11">
            <v>241658.3120938208</v>
          </cell>
          <cell r="AF11">
            <v>241658.3120938208</v>
          </cell>
          <cell r="AG11">
            <v>381711.26487405843</v>
          </cell>
          <cell r="AH11">
            <v>381711.26487405843</v>
          </cell>
        </row>
        <row r="12">
          <cell r="A12" t="str">
            <v>100700730A</v>
          </cell>
          <cell r="E12" t="str">
            <v>014</v>
          </cell>
          <cell r="F12" t="str">
            <v>No</v>
          </cell>
          <cell r="G12" t="str">
            <v>NSGO</v>
          </cell>
          <cell r="H12" t="str">
            <v>EASTERN OKLAHOMA MEDICAL CENTER</v>
          </cell>
          <cell r="I12" t="str">
            <v>105 WALL STREET</v>
          </cell>
          <cell r="J12" t="str">
            <v>POTEAU,OK 74953-</v>
          </cell>
          <cell r="K12" t="str">
            <v>OK</v>
          </cell>
          <cell r="L12" t="str">
            <v>371337</v>
          </cell>
          <cell r="M12">
            <v>44013</v>
          </cell>
          <cell r="N12">
            <v>44377</v>
          </cell>
          <cell r="Q12">
            <v>0.49044136300417301</v>
          </cell>
          <cell r="S12">
            <v>5804539.2599999998</v>
          </cell>
          <cell r="T12">
            <v>924391.34</v>
          </cell>
          <cell r="U12">
            <v>3332817.3393852301</v>
          </cell>
          <cell r="W12">
            <v>3723778.7505380153</v>
          </cell>
          <cell r="X12">
            <v>1603508.41</v>
          </cell>
          <cell r="Y12">
            <v>116731.52</v>
          </cell>
          <cell r="Z12">
            <v>59345.56</v>
          </cell>
          <cell r="AA12">
            <v>19384.024439076205</v>
          </cell>
          <cell r="AB12">
            <v>0</v>
          </cell>
          <cell r="AC12">
            <v>0</v>
          </cell>
          <cell r="AD12">
            <v>0</v>
          </cell>
          <cell r="AE12">
            <v>1798969.5144390762</v>
          </cell>
          <cell r="AF12">
            <v>1798969.5144390762</v>
          </cell>
          <cell r="AG12">
            <v>1924809.2360989391</v>
          </cell>
          <cell r="AH12">
            <v>1924809.2360989391</v>
          </cell>
        </row>
        <row r="13">
          <cell r="A13" t="str">
            <v>100700880A</v>
          </cell>
          <cell r="E13" t="str">
            <v>010</v>
          </cell>
          <cell r="F13" t="str">
            <v>Yes</v>
          </cell>
          <cell r="G13" t="str">
            <v>NSGO</v>
          </cell>
          <cell r="H13" t="str">
            <v>ELKVIEW GEN HSP</v>
          </cell>
          <cell r="I13" t="str">
            <v>429 W ELM</v>
          </cell>
          <cell r="J13" t="str">
            <v>HOBART,OK 73651-</v>
          </cell>
          <cell r="K13" t="str">
            <v>OK</v>
          </cell>
          <cell r="L13" t="str">
            <v>370153</v>
          </cell>
          <cell r="M13">
            <v>44013</v>
          </cell>
          <cell r="N13">
            <v>44377</v>
          </cell>
          <cell r="Q13">
            <v>0.350960926408174</v>
          </cell>
          <cell r="S13">
            <v>2404054.1</v>
          </cell>
          <cell r="T13">
            <v>364284</v>
          </cell>
          <cell r="U13">
            <v>971578.50418704422</v>
          </cell>
          <cell r="W13">
            <v>1085551.057844229</v>
          </cell>
          <cell r="X13">
            <v>585241.35</v>
          </cell>
          <cell r="Y13">
            <v>32088.720000000001</v>
          </cell>
          <cell r="Z13">
            <v>29758.67</v>
          </cell>
          <cell r="AA13">
            <v>661.32501144927141</v>
          </cell>
          <cell r="AB13">
            <v>0</v>
          </cell>
          <cell r="AC13">
            <v>0</v>
          </cell>
          <cell r="AD13">
            <v>0</v>
          </cell>
          <cell r="AE13">
            <v>647750.06501144927</v>
          </cell>
          <cell r="AF13">
            <v>647750.06501144927</v>
          </cell>
          <cell r="AG13">
            <v>437800.99283277977</v>
          </cell>
          <cell r="AH13">
            <v>437800.99283277977</v>
          </cell>
        </row>
        <row r="14">
          <cell r="A14" t="str">
            <v>100700800A</v>
          </cell>
          <cell r="E14" t="str">
            <v>014</v>
          </cell>
          <cell r="F14" t="str">
            <v>No</v>
          </cell>
          <cell r="G14" t="str">
            <v>NSGO</v>
          </cell>
          <cell r="H14" t="str">
            <v>FAIRVIEW HSP</v>
          </cell>
          <cell r="I14" t="str">
            <v>523 STATE RD</v>
          </cell>
          <cell r="J14" t="str">
            <v>FAIRVIEW,OK 73737-</v>
          </cell>
          <cell r="K14" t="str">
            <v>OK</v>
          </cell>
          <cell r="L14" t="str">
            <v>371329</v>
          </cell>
          <cell r="M14">
            <v>44013</v>
          </cell>
          <cell r="N14">
            <v>44377</v>
          </cell>
          <cell r="Q14">
            <v>0.47067284883608101</v>
          </cell>
          <cell r="S14">
            <v>762605.81</v>
          </cell>
          <cell r="T14">
            <v>155663.09999999998</v>
          </cell>
          <cell r="U14">
            <v>436483.06588158919</v>
          </cell>
          <cell r="W14">
            <v>487685.40252474829</v>
          </cell>
          <cell r="X14">
            <v>144771.4</v>
          </cell>
          <cell r="Y14">
            <v>9067.4700000000012</v>
          </cell>
          <cell r="Z14">
            <v>14701.21</v>
          </cell>
          <cell r="AA14">
            <v>1108.7619464496706</v>
          </cell>
          <cell r="AB14">
            <v>0</v>
          </cell>
          <cell r="AC14">
            <v>0</v>
          </cell>
          <cell r="AD14">
            <v>0</v>
          </cell>
          <cell r="AE14">
            <v>169648.84194644965</v>
          </cell>
          <cell r="AF14">
            <v>169648.84194644965</v>
          </cell>
          <cell r="AG14">
            <v>318036.56057829864</v>
          </cell>
          <cell r="AH14">
            <v>318036.56057829864</v>
          </cell>
        </row>
        <row r="15">
          <cell r="A15" t="str">
            <v>100700820A</v>
          </cell>
          <cell r="E15" t="str">
            <v>010</v>
          </cell>
          <cell r="F15" t="str">
            <v>Yes</v>
          </cell>
          <cell r="G15" t="str">
            <v>NSGO</v>
          </cell>
          <cell r="H15" t="str">
            <v>GRADY MEMORIAL HOSPITAL</v>
          </cell>
          <cell r="I15" t="str">
            <v>2220 W IOWA AVENUE</v>
          </cell>
          <cell r="J15" t="str">
            <v>CHICKASHA,OK 73018-2738</v>
          </cell>
          <cell r="K15" t="str">
            <v>OK</v>
          </cell>
          <cell r="L15" t="str">
            <v>370054</v>
          </cell>
          <cell r="M15">
            <v>44197</v>
          </cell>
          <cell r="N15">
            <v>44561</v>
          </cell>
          <cell r="Q15">
            <v>0.27252229255571703</v>
          </cell>
          <cell r="S15">
            <v>13933213.27</v>
          </cell>
          <cell r="T15">
            <v>1636918.58</v>
          </cell>
          <cell r="U15">
            <v>4243208.0271567879</v>
          </cell>
          <cell r="W15">
            <v>4680705.8760742601</v>
          </cell>
          <cell r="X15">
            <v>2681108</v>
          </cell>
          <cell r="Y15">
            <v>149780.63</v>
          </cell>
          <cell r="Z15">
            <v>204911.81</v>
          </cell>
          <cell r="AA15">
            <v>42182.23454228312</v>
          </cell>
          <cell r="AB15">
            <v>0</v>
          </cell>
          <cell r="AC15">
            <v>0</v>
          </cell>
          <cell r="AD15">
            <v>0</v>
          </cell>
          <cell r="AE15">
            <v>3077982.6745422832</v>
          </cell>
          <cell r="AF15">
            <v>3077982.6745422832</v>
          </cell>
          <cell r="AG15">
            <v>1602723.2015319769</v>
          </cell>
          <cell r="AH15">
            <v>1602723.2015319769</v>
          </cell>
        </row>
        <row r="16">
          <cell r="A16" t="str">
            <v>100699660A</v>
          </cell>
          <cell r="E16" t="str">
            <v>014</v>
          </cell>
          <cell r="F16" t="str">
            <v>No</v>
          </cell>
          <cell r="G16" t="str">
            <v>NSGO</v>
          </cell>
          <cell r="H16" t="str">
            <v>HARPER CO COM HSP</v>
          </cell>
          <cell r="I16" t="str">
            <v>1003 US HWY 64 NORTH</v>
          </cell>
          <cell r="J16" t="str">
            <v>BUFFALO,OK 73834-0064</v>
          </cell>
          <cell r="K16" t="str">
            <v>OK</v>
          </cell>
          <cell r="L16" t="str">
            <v>371324</v>
          </cell>
          <cell r="M16">
            <v>44105</v>
          </cell>
          <cell r="N16">
            <v>44469</v>
          </cell>
          <cell r="Q16">
            <v>0.55842309533174395</v>
          </cell>
          <cell r="S16">
            <v>292590.82</v>
          </cell>
          <cell r="T16">
            <v>43565.72</v>
          </cell>
          <cell r="U16">
            <v>189575.97958107904</v>
          </cell>
          <cell r="W16">
            <v>210496.20182176851</v>
          </cell>
          <cell r="X16">
            <v>64055.46</v>
          </cell>
          <cell r="Y16">
            <v>3859.4700000000003</v>
          </cell>
          <cell r="Z16">
            <v>6278.0499999999993</v>
          </cell>
          <cell r="AA16">
            <v>330.07247809974808</v>
          </cell>
          <cell r="AB16">
            <v>0</v>
          </cell>
          <cell r="AC16">
            <v>0</v>
          </cell>
          <cell r="AD16">
            <v>0</v>
          </cell>
          <cell r="AE16">
            <v>74523.052478099751</v>
          </cell>
          <cell r="AF16">
            <v>74523.052478099751</v>
          </cell>
          <cell r="AG16">
            <v>135973.14934366877</v>
          </cell>
          <cell r="AH16">
            <v>135973.14934366877</v>
          </cell>
        </row>
        <row r="17">
          <cell r="A17" t="str">
            <v>200539880B</v>
          </cell>
          <cell r="E17" t="str">
            <v>014</v>
          </cell>
          <cell r="F17" t="str">
            <v>No</v>
          </cell>
          <cell r="G17" t="str">
            <v>NSGO</v>
          </cell>
          <cell r="H17" t="str">
            <v>HOLDENVILLE GENERAL HOSPITAL</v>
          </cell>
          <cell r="I17" t="str">
            <v>100 MCDOUGAL DRIVE</v>
          </cell>
          <cell r="J17" t="str">
            <v>HOLDENVILLE,OK 74848-2822</v>
          </cell>
          <cell r="K17" t="str">
            <v>OK</v>
          </cell>
          <cell r="L17" t="str">
            <v>371321</v>
          </cell>
          <cell r="M17">
            <v>44013</v>
          </cell>
          <cell r="N17">
            <v>44377</v>
          </cell>
          <cell r="Q17">
            <v>0.60063838990405849</v>
          </cell>
          <cell r="S17">
            <v>2374691.2999999998</v>
          </cell>
          <cell r="T17">
            <v>307808.24</v>
          </cell>
          <cell r="U17">
            <v>1627163.2054497551</v>
          </cell>
          <cell r="W17">
            <v>1818040.1597492881</v>
          </cell>
          <cell r="X17">
            <v>629549.05000000005</v>
          </cell>
          <cell r="Y17">
            <v>39641.61</v>
          </cell>
          <cell r="Z17">
            <v>23705.98</v>
          </cell>
          <cell r="AA17">
            <v>2751.2763570519824</v>
          </cell>
          <cell r="AB17">
            <v>0</v>
          </cell>
          <cell r="AC17">
            <v>0</v>
          </cell>
          <cell r="AD17">
            <v>0</v>
          </cell>
          <cell r="AE17">
            <v>695647.91635705205</v>
          </cell>
          <cell r="AF17">
            <v>695647.91635705205</v>
          </cell>
          <cell r="AG17">
            <v>1122392.2433922361</v>
          </cell>
          <cell r="AH17">
            <v>1122392.2433922361</v>
          </cell>
        </row>
        <row r="18">
          <cell r="A18" t="str">
            <v>100699350A</v>
          </cell>
          <cell r="E18" t="str">
            <v>010</v>
          </cell>
          <cell r="F18" t="str">
            <v>Yes</v>
          </cell>
          <cell r="G18" t="str">
            <v>NSGO</v>
          </cell>
          <cell r="H18" t="str">
            <v>JACKSON CO MEM HSP</v>
          </cell>
          <cell r="I18" t="str">
            <v>1200 E PECAN</v>
          </cell>
          <cell r="J18" t="str">
            <v>ALTUS,OK 73521-</v>
          </cell>
          <cell r="K18" t="str">
            <v>OK</v>
          </cell>
          <cell r="L18" t="str">
            <v>370022</v>
          </cell>
          <cell r="M18">
            <v>44013</v>
          </cell>
          <cell r="N18">
            <v>44377</v>
          </cell>
          <cell r="Q18">
            <v>0.35481270876809601</v>
          </cell>
          <cell r="S18">
            <v>13293460.949999999</v>
          </cell>
          <cell r="T18">
            <v>1895785.15</v>
          </cell>
          <cell r="U18">
            <v>5389337.5528862383</v>
          </cell>
          <cell r="W18">
            <v>6021542.3214931376</v>
          </cell>
          <cell r="X18">
            <v>2513560.77</v>
          </cell>
          <cell r="Y18">
            <v>135336.87</v>
          </cell>
          <cell r="Z18">
            <v>397428.25</v>
          </cell>
          <cell r="AA18">
            <v>38720.238265973807</v>
          </cell>
          <cell r="AB18">
            <v>0</v>
          </cell>
          <cell r="AC18">
            <v>0</v>
          </cell>
          <cell r="AD18">
            <v>0</v>
          </cell>
          <cell r="AE18">
            <v>3085046.1282659741</v>
          </cell>
          <cell r="AF18">
            <v>3085046.1282659741</v>
          </cell>
          <cell r="AG18">
            <v>2936496.1932271635</v>
          </cell>
          <cell r="AH18">
            <v>2936496.1932271635</v>
          </cell>
        </row>
        <row r="19">
          <cell r="A19" t="str">
            <v>100700780B</v>
          </cell>
          <cell r="E19" t="str">
            <v>014</v>
          </cell>
          <cell r="F19" t="str">
            <v>No</v>
          </cell>
          <cell r="G19" t="str">
            <v>NSGO</v>
          </cell>
          <cell r="H19" t="str">
            <v>HARMON MEM HSP</v>
          </cell>
          <cell r="I19" t="str">
            <v>400 E CHESTNUT</v>
          </cell>
          <cell r="J19" t="str">
            <v>HOLLIS,OK 73550-2032</v>
          </cell>
          <cell r="K19" t="str">
            <v>OK</v>
          </cell>
          <cell r="L19" t="str">
            <v>371338</v>
          </cell>
          <cell r="M19">
            <v>44013</v>
          </cell>
          <cell r="N19">
            <v>44377</v>
          </cell>
          <cell r="Q19">
            <v>0.59973503840332498</v>
          </cell>
          <cell r="S19">
            <v>1082844.33</v>
          </cell>
          <cell r="T19">
            <v>111414.43</v>
          </cell>
          <cell r="U19">
            <v>723329.58764269925</v>
          </cell>
          <cell r="W19">
            <v>808180.90936725435</v>
          </cell>
          <cell r="X19">
            <v>179145.03999999998</v>
          </cell>
          <cell r="Y19">
            <v>7155.8099999999995</v>
          </cell>
          <cell r="Z19">
            <v>33394.17</v>
          </cell>
          <cell r="AA19">
            <v>1951.9379634490731</v>
          </cell>
          <cell r="AB19">
            <v>0</v>
          </cell>
          <cell r="AC19">
            <v>0</v>
          </cell>
          <cell r="AD19">
            <v>0</v>
          </cell>
          <cell r="AE19">
            <v>221646.95796344904</v>
          </cell>
          <cell r="AF19">
            <v>221646.95796344904</v>
          </cell>
          <cell r="AG19">
            <v>586533.95140380529</v>
          </cell>
          <cell r="AH19">
            <v>586533.95140380529</v>
          </cell>
        </row>
        <row r="20">
          <cell r="A20" t="str">
            <v>100818200B</v>
          </cell>
          <cell r="E20" t="str">
            <v>010</v>
          </cell>
          <cell r="F20" t="str">
            <v>Yes</v>
          </cell>
          <cell r="G20" t="str">
            <v>NSGO</v>
          </cell>
          <cell r="H20" t="str">
            <v>LINDSAY MUNICIPAL HOSPITAL</v>
          </cell>
          <cell r="I20" t="str">
            <v>1305 W CHEROKEE ST</v>
          </cell>
          <cell r="J20" t="str">
            <v>LINDSAY,OK 73052-0888</v>
          </cell>
          <cell r="K20" t="str">
            <v>OK</v>
          </cell>
          <cell r="L20" t="str">
            <v>370214</v>
          </cell>
          <cell r="M20">
            <v>44013</v>
          </cell>
          <cell r="N20">
            <v>44377</v>
          </cell>
          <cell r="Q20">
            <v>0.67897461822977101</v>
          </cell>
          <cell r="S20">
            <v>648352.57999999996</v>
          </cell>
          <cell r="T20">
            <v>18785.07</v>
          </cell>
          <cell r="U20">
            <v>452969.53121545655</v>
          </cell>
          <cell r="W20">
            <v>506105.8387593549</v>
          </cell>
          <cell r="X20">
            <v>196146.65</v>
          </cell>
          <cell r="Y20">
            <v>6809.98</v>
          </cell>
          <cell r="Z20">
            <v>5994.25</v>
          </cell>
          <cell r="AA20">
            <v>355.52328907500333</v>
          </cell>
          <cell r="AB20">
            <v>0</v>
          </cell>
          <cell r="AC20">
            <v>0</v>
          </cell>
          <cell r="AD20">
            <v>0</v>
          </cell>
          <cell r="AE20">
            <v>209306.40328907501</v>
          </cell>
          <cell r="AF20">
            <v>209306.40328907501</v>
          </cell>
          <cell r="AG20">
            <v>296799.43547027989</v>
          </cell>
          <cell r="AH20">
            <v>296799.43547027989</v>
          </cell>
        </row>
        <row r="21">
          <cell r="A21" t="str">
            <v>100710530D</v>
          </cell>
          <cell r="E21" t="str">
            <v>010</v>
          </cell>
          <cell r="F21" t="str">
            <v>Yes</v>
          </cell>
          <cell r="G21" t="str">
            <v>NSGO</v>
          </cell>
          <cell r="H21" t="str">
            <v>MCALESTER REGIONAL</v>
          </cell>
          <cell r="I21" t="str">
            <v>ONE CLARK BASS BOULEVARD</v>
          </cell>
          <cell r="J21" t="str">
            <v>MCALESTER,OK 74502-</v>
          </cell>
          <cell r="K21" t="str">
            <v>OK</v>
          </cell>
          <cell r="L21" t="str">
            <v>370034</v>
          </cell>
          <cell r="M21">
            <v>44013</v>
          </cell>
          <cell r="N21">
            <v>44377</v>
          </cell>
          <cell r="Q21">
            <v>0.23957438583931101</v>
          </cell>
          <cell r="S21">
            <v>21341772.66</v>
          </cell>
          <cell r="T21">
            <v>4025465.6900000004</v>
          </cell>
          <cell r="U21">
            <v>6077340.5481406674</v>
          </cell>
          <cell r="W21">
            <v>6790252.5966585726</v>
          </cell>
          <cell r="X21">
            <v>4681062.2699999996</v>
          </cell>
          <cell r="Y21">
            <v>283799.32</v>
          </cell>
          <cell r="Z21">
            <v>441892.61</v>
          </cell>
          <cell r="AA21">
            <v>88076.661573244855</v>
          </cell>
          <cell r="AB21">
            <v>0</v>
          </cell>
          <cell r="AC21">
            <v>0</v>
          </cell>
          <cell r="AD21">
            <v>0</v>
          </cell>
          <cell r="AE21">
            <v>5494830.8615732454</v>
          </cell>
          <cell r="AF21">
            <v>5494830.8615732454</v>
          </cell>
          <cell r="AG21">
            <v>1295421.7350853272</v>
          </cell>
          <cell r="AH21">
            <v>1295421.7350853272</v>
          </cell>
        </row>
        <row r="22">
          <cell r="A22" t="str">
            <v>100699630A</v>
          </cell>
          <cell r="E22" t="str">
            <v>010</v>
          </cell>
          <cell r="F22" t="str">
            <v>No</v>
          </cell>
          <cell r="G22" t="str">
            <v>NSGO</v>
          </cell>
          <cell r="H22" t="str">
            <v>MEMORIAL HOSPITAL OF TEXAS COUNTY</v>
          </cell>
          <cell r="I22" t="str">
            <v>520 MEDICAL DR</v>
          </cell>
          <cell r="J22" t="str">
            <v>GUYMON,OK 73942-0520</v>
          </cell>
          <cell r="K22" t="str">
            <v>OK</v>
          </cell>
          <cell r="L22" t="str">
            <v>371340</v>
          </cell>
          <cell r="M22">
            <v>44013</v>
          </cell>
          <cell r="N22">
            <v>44377</v>
          </cell>
          <cell r="Q22">
            <v>0.36799031918702702</v>
          </cell>
          <cell r="S22">
            <v>2043615.87</v>
          </cell>
          <cell r="T22">
            <v>453771.67000000004</v>
          </cell>
          <cell r="U22">
            <v>928112.68091428943</v>
          </cell>
          <cell r="W22">
            <v>1036986.4074011955</v>
          </cell>
          <cell r="X22">
            <v>319282.94</v>
          </cell>
          <cell r="Y22">
            <v>32985.399999999994</v>
          </cell>
          <cell r="Z22">
            <v>40654.33</v>
          </cell>
          <cell r="AA22">
            <v>4766.4228162329582</v>
          </cell>
          <cell r="AB22">
            <v>0</v>
          </cell>
          <cell r="AC22">
            <v>0</v>
          </cell>
          <cell r="AD22">
            <v>0</v>
          </cell>
          <cell r="AE22">
            <v>397689.09281623294</v>
          </cell>
          <cell r="AF22">
            <v>397689.09281623294</v>
          </cell>
          <cell r="AG22">
            <v>639297.31458496256</v>
          </cell>
          <cell r="AH22">
            <v>639297.31458496256</v>
          </cell>
        </row>
        <row r="23">
          <cell r="A23" t="str">
            <v>100699960A</v>
          </cell>
          <cell r="E23" t="str">
            <v>014</v>
          </cell>
          <cell r="F23" t="str">
            <v>No</v>
          </cell>
          <cell r="G23" t="str">
            <v>NSGO</v>
          </cell>
          <cell r="H23" t="str">
            <v>MERCY HEALTH LOVE COUNTY</v>
          </cell>
          <cell r="I23" t="str">
            <v>300 WANDA ST</v>
          </cell>
          <cell r="J23" t="str">
            <v>MARIETTA,OK 73448-1200</v>
          </cell>
          <cell r="K23" t="str">
            <v>OK</v>
          </cell>
          <cell r="L23" t="str">
            <v>371306</v>
          </cell>
          <cell r="M23">
            <v>44013</v>
          </cell>
          <cell r="N23">
            <v>44377</v>
          </cell>
          <cell r="Q23">
            <v>0.62194013818864202</v>
          </cell>
          <cell r="S23">
            <v>1816962.98</v>
          </cell>
          <cell r="T23">
            <v>142045.31</v>
          </cell>
          <cell r="U23">
            <v>1230447.9068725887</v>
          </cell>
          <cell r="W23">
            <v>1374787.5453928425</v>
          </cell>
          <cell r="X23">
            <v>328878.86</v>
          </cell>
          <cell r="Y23">
            <v>10106.629999999999</v>
          </cell>
          <cell r="Z23">
            <v>26485.870000000003</v>
          </cell>
          <cell r="AA23">
            <v>3340.8058271282534</v>
          </cell>
          <cell r="AB23">
            <v>0</v>
          </cell>
          <cell r="AC23">
            <v>0</v>
          </cell>
          <cell r="AD23">
            <v>0</v>
          </cell>
          <cell r="AE23">
            <v>368812.16582712822</v>
          </cell>
          <cell r="AF23">
            <v>368812.16582712822</v>
          </cell>
          <cell r="AG23">
            <v>1005975.3795657143</v>
          </cell>
          <cell r="AH23">
            <v>1005975.3795657143</v>
          </cell>
        </row>
        <row r="24">
          <cell r="A24" t="str">
            <v>100700690A</v>
          </cell>
          <cell r="E24" t="str">
            <v>010</v>
          </cell>
          <cell r="F24" t="str">
            <v>Yes</v>
          </cell>
          <cell r="G24" t="str">
            <v>NSGO</v>
          </cell>
          <cell r="H24" t="str">
            <v>NORMAN REGIONAL HOSPITAL</v>
          </cell>
          <cell r="I24" t="str">
            <v>901 N PORTER</v>
          </cell>
          <cell r="J24" t="str">
            <v>NORMAN,OK 73071-6404</v>
          </cell>
          <cell r="K24" t="str">
            <v>OK</v>
          </cell>
          <cell r="L24" t="str">
            <v>370008</v>
          </cell>
          <cell r="M24">
            <v>44013</v>
          </cell>
          <cell r="N24">
            <v>44377</v>
          </cell>
          <cell r="Q24">
            <v>0.135404653901956</v>
          </cell>
          <cell r="S24">
            <v>165236273.81999999</v>
          </cell>
          <cell r="T24">
            <v>7624077.2799999993</v>
          </cell>
          <cell r="U24">
            <v>23406096.014066096</v>
          </cell>
          <cell r="W24">
            <v>26151785.139928851</v>
          </cell>
          <cell r="X24">
            <v>16397196.16</v>
          </cell>
          <cell r="Y24">
            <v>428102.56999999995</v>
          </cell>
          <cell r="Z24">
            <v>2504028.0300000003</v>
          </cell>
          <cell r="AA24">
            <v>103713.96159545094</v>
          </cell>
          <cell r="AB24">
            <v>0</v>
          </cell>
          <cell r="AC24">
            <v>0</v>
          </cell>
          <cell r="AD24">
            <v>0</v>
          </cell>
          <cell r="AE24">
            <v>19433040.721595451</v>
          </cell>
          <cell r="AF24">
            <v>19433040.721595451</v>
          </cell>
          <cell r="AG24">
            <v>6718744.4183334</v>
          </cell>
          <cell r="AH24">
            <v>6718744.4183334</v>
          </cell>
        </row>
        <row r="25">
          <cell r="A25" t="str">
            <v>100700680A</v>
          </cell>
          <cell r="E25" t="str">
            <v>010</v>
          </cell>
          <cell r="F25" t="str">
            <v>Yes</v>
          </cell>
          <cell r="G25" t="str">
            <v>NSGO</v>
          </cell>
          <cell r="H25" t="str">
            <v>NORTHEASTERN HEALTH SYSTEM</v>
          </cell>
          <cell r="I25" t="str">
            <v>1400 E DOWNING</v>
          </cell>
          <cell r="J25" t="str">
            <v>TAHLEQUAH,OK 74464-1008</v>
          </cell>
          <cell r="K25" t="str">
            <v>OK</v>
          </cell>
          <cell r="L25" t="str">
            <v>370089</v>
          </cell>
          <cell r="M25">
            <v>44013</v>
          </cell>
          <cell r="N25">
            <v>44377</v>
          </cell>
          <cell r="Q25">
            <v>0.316092612536503</v>
          </cell>
          <cell r="S25">
            <v>27564588.219999999</v>
          </cell>
          <cell r="T25">
            <v>6228964.3599999994</v>
          </cell>
          <cell r="U25">
            <v>10681892.32190188</v>
          </cell>
          <cell r="W25">
            <v>11934948.601524815</v>
          </cell>
          <cell r="X25">
            <v>6836881.6099999994</v>
          </cell>
          <cell r="Y25">
            <v>497252.56</v>
          </cell>
          <cell r="Z25">
            <v>597938.71</v>
          </cell>
          <cell r="AA25">
            <v>47624.763684858735</v>
          </cell>
          <cell r="AB25">
            <v>0</v>
          </cell>
          <cell r="AC25">
            <v>0</v>
          </cell>
          <cell r="AD25">
            <v>0</v>
          </cell>
          <cell r="AE25">
            <v>7979697.6436848575</v>
          </cell>
          <cell r="AF25">
            <v>7979697.6436848575</v>
          </cell>
          <cell r="AG25">
            <v>3955250.9578399574</v>
          </cell>
          <cell r="AH25">
            <v>3955250.9578399574</v>
          </cell>
        </row>
        <row r="26">
          <cell r="A26" t="str">
            <v>100700250A</v>
          </cell>
          <cell r="E26" t="str">
            <v>014</v>
          </cell>
          <cell r="F26" t="str">
            <v>No</v>
          </cell>
          <cell r="G26" t="str">
            <v>NSGO</v>
          </cell>
          <cell r="H26" t="str">
            <v>OKEENE MUN HSP</v>
          </cell>
          <cell r="I26" t="str">
            <v>207 EAST F STREET</v>
          </cell>
          <cell r="J26" t="str">
            <v>OKEENE,OK 73763-</v>
          </cell>
          <cell r="K26" t="str">
            <v>OK</v>
          </cell>
          <cell r="L26" t="str">
            <v>371327</v>
          </cell>
          <cell r="M26">
            <v>44013</v>
          </cell>
          <cell r="N26">
            <v>44377</v>
          </cell>
          <cell r="Q26">
            <v>0.77352518426717598</v>
          </cell>
          <cell r="S26">
            <v>519845.8</v>
          </cell>
          <cell r="T26">
            <v>67853</v>
          </cell>
          <cell r="U26">
            <v>459100.36080697784</v>
          </cell>
          <cell r="W26">
            <v>512955.85501625779</v>
          </cell>
          <cell r="X26">
            <v>127217.57</v>
          </cell>
          <cell r="Y26">
            <v>7837.42</v>
          </cell>
          <cell r="Z26">
            <v>8260.0499999999993</v>
          </cell>
          <cell r="AA26">
            <v>1128.2104002720903</v>
          </cell>
          <cell r="AB26">
            <v>0</v>
          </cell>
          <cell r="AC26">
            <v>0</v>
          </cell>
          <cell r="AD26">
            <v>0</v>
          </cell>
          <cell r="AE26">
            <v>144443.25040027211</v>
          </cell>
          <cell r="AF26">
            <v>144443.25040027211</v>
          </cell>
          <cell r="AG26">
            <v>368512.60461598565</v>
          </cell>
          <cell r="AH26">
            <v>368512.60461598565</v>
          </cell>
        </row>
        <row r="27">
          <cell r="A27" t="str">
            <v>100690120A</v>
          </cell>
          <cell r="E27" t="str">
            <v>010</v>
          </cell>
          <cell r="F27" t="str">
            <v>No</v>
          </cell>
          <cell r="G27" t="str">
            <v>NSGO</v>
          </cell>
          <cell r="H27" t="str">
            <v>PAWHUSKA HSP INC</v>
          </cell>
          <cell r="I27" t="str">
            <v>1101 E 15TH ST</v>
          </cell>
          <cell r="J27" t="str">
            <v>PAWHUSKA,OK 74056-</v>
          </cell>
          <cell r="K27" t="str">
            <v>OK</v>
          </cell>
          <cell r="L27" t="str">
            <v>371309</v>
          </cell>
          <cell r="M27">
            <v>44105</v>
          </cell>
          <cell r="N27">
            <v>44469</v>
          </cell>
          <cell r="Q27">
            <v>0.41697563988591302</v>
          </cell>
          <cell r="S27">
            <v>1162773.96</v>
          </cell>
          <cell r="T27">
            <v>73222.98</v>
          </cell>
          <cell r="U27">
            <v>520482.88304157037</v>
          </cell>
          <cell r="W27">
            <v>577919.57734095294</v>
          </cell>
          <cell r="X27">
            <v>180853.8</v>
          </cell>
          <cell r="Y27">
            <v>8960.2999999999993</v>
          </cell>
          <cell r="Z27">
            <v>5999.4100000000008</v>
          </cell>
          <cell r="AA27">
            <v>6476.2738743233076</v>
          </cell>
          <cell r="AB27">
            <v>0</v>
          </cell>
          <cell r="AC27">
            <v>0</v>
          </cell>
          <cell r="AD27">
            <v>0</v>
          </cell>
          <cell r="AE27">
            <v>202289.7838743233</v>
          </cell>
          <cell r="AF27">
            <v>202289.7838743233</v>
          </cell>
          <cell r="AG27">
            <v>375629.79346662964</v>
          </cell>
          <cell r="AH27">
            <v>375629.79346662964</v>
          </cell>
        </row>
        <row r="28">
          <cell r="A28" t="str">
            <v>200417790W</v>
          </cell>
          <cell r="E28" t="str">
            <v>010</v>
          </cell>
          <cell r="F28" t="str">
            <v>Yes</v>
          </cell>
          <cell r="G28" t="str">
            <v>NSGO</v>
          </cell>
          <cell r="H28" t="str">
            <v>STILLWATER MEDICAL - PERRY</v>
          </cell>
          <cell r="I28" t="str">
            <v>501 N 14TH ST</v>
          </cell>
          <cell r="J28" t="str">
            <v>PERRY,OK 73077-0000</v>
          </cell>
          <cell r="K28" t="str">
            <v>OK</v>
          </cell>
          <cell r="L28" t="str">
            <v>370139</v>
          </cell>
          <cell r="M28">
            <v>44197</v>
          </cell>
          <cell r="N28">
            <v>44561</v>
          </cell>
          <cell r="Q28">
            <v>0.29692907028805998</v>
          </cell>
          <cell r="S28">
            <v>3500323.15</v>
          </cell>
          <cell r="T28">
            <v>404932</v>
          </cell>
          <cell r="U28">
            <v>1159583.7809271582</v>
          </cell>
          <cell r="W28">
            <v>1279318.4309683647</v>
          </cell>
          <cell r="X28">
            <v>361797.74</v>
          </cell>
          <cell r="Y28">
            <v>18229.150000000001</v>
          </cell>
          <cell r="Z28">
            <v>22481.82</v>
          </cell>
          <cell r="AA28">
            <v>4078.9201777722383</v>
          </cell>
          <cell r="AB28">
            <v>0</v>
          </cell>
          <cell r="AC28">
            <v>0</v>
          </cell>
          <cell r="AD28">
            <v>0</v>
          </cell>
          <cell r="AE28">
            <v>406587.63017777225</v>
          </cell>
          <cell r="AF28">
            <v>406587.63017777225</v>
          </cell>
          <cell r="AG28">
            <v>872730.80079059245</v>
          </cell>
          <cell r="AH28">
            <v>872730.80079059245</v>
          </cell>
        </row>
        <row r="29">
          <cell r="A29" t="str">
            <v>100699900A</v>
          </cell>
          <cell r="E29" t="str">
            <v>010</v>
          </cell>
          <cell r="F29" t="str">
            <v>Yes</v>
          </cell>
          <cell r="G29" t="str">
            <v>NSGO</v>
          </cell>
          <cell r="H29" t="str">
            <v>PURCELL MUNICIPAL HOSPITAL</v>
          </cell>
          <cell r="I29" t="str">
            <v>1500 N GREEN AVENUE</v>
          </cell>
          <cell r="J29" t="str">
            <v>PURCELL,OK 73080-9998</v>
          </cell>
          <cell r="K29" t="str">
            <v>OK</v>
          </cell>
          <cell r="L29" t="str">
            <v>370158</v>
          </cell>
          <cell r="M29">
            <v>44013</v>
          </cell>
          <cell r="N29">
            <v>44377</v>
          </cell>
          <cell r="Q29">
            <v>0.27106610772642997</v>
          </cell>
          <cell r="S29">
            <v>3348702.3</v>
          </cell>
          <cell r="T29">
            <v>131450.68</v>
          </cell>
          <cell r="U29">
            <v>943351.52258113632</v>
          </cell>
          <cell r="W29">
            <v>1054012.8655005419</v>
          </cell>
          <cell r="X29">
            <v>839349.87</v>
          </cell>
          <cell r="Y29">
            <v>33812.18</v>
          </cell>
          <cell r="Z29">
            <v>21445.23</v>
          </cell>
          <cell r="AA29">
            <v>6404.3803352825053</v>
          </cell>
          <cell r="AB29">
            <v>0</v>
          </cell>
          <cell r="AC29">
            <v>0</v>
          </cell>
          <cell r="AD29">
            <v>0</v>
          </cell>
          <cell r="AE29">
            <v>901011.66033528256</v>
          </cell>
          <cell r="AF29">
            <v>901011.66033528256</v>
          </cell>
          <cell r="AG29">
            <v>153001.20516525931</v>
          </cell>
          <cell r="AH29">
            <v>153001.20516525931</v>
          </cell>
        </row>
        <row r="30">
          <cell r="A30" t="str">
            <v>100700770A</v>
          </cell>
          <cell r="E30" t="str">
            <v>010</v>
          </cell>
          <cell r="F30" t="str">
            <v>Yes</v>
          </cell>
          <cell r="G30" t="str">
            <v>NSGO</v>
          </cell>
          <cell r="H30" t="str">
            <v>PUSHMATAHA HSP</v>
          </cell>
          <cell r="I30" t="str">
            <v>510 EAST MAIN STREET</v>
          </cell>
          <cell r="J30" t="str">
            <v>ANTLERS,OK 74523-</v>
          </cell>
          <cell r="K30" t="str">
            <v>OK</v>
          </cell>
          <cell r="L30" t="str">
            <v>370083</v>
          </cell>
          <cell r="M30">
            <v>43922</v>
          </cell>
          <cell r="N30">
            <v>44286</v>
          </cell>
          <cell r="Q30">
            <v>0.23500169817362501</v>
          </cell>
          <cell r="S30">
            <v>2389428.56</v>
          </cell>
          <cell r="T30">
            <v>-6711.4999999999991</v>
          </cell>
          <cell r="U30">
            <v>559942.55536726722</v>
          </cell>
          <cell r="W30">
            <v>640351.68699828023</v>
          </cell>
          <cell r="X30">
            <v>317824.68</v>
          </cell>
          <cell r="Y30">
            <v>1760.67</v>
          </cell>
          <cell r="Z30">
            <v>15222.400000000001</v>
          </cell>
          <cell r="AA30">
            <v>1130.7542563987683</v>
          </cell>
          <cell r="AB30">
            <v>0</v>
          </cell>
          <cell r="AC30">
            <v>0</v>
          </cell>
          <cell r="AD30">
            <v>0</v>
          </cell>
          <cell r="AE30">
            <v>335938.50425639877</v>
          </cell>
          <cell r="AF30">
            <v>335938.50425639877</v>
          </cell>
          <cell r="AG30">
            <v>304413.18274188146</v>
          </cell>
          <cell r="AH30">
            <v>304413.18274188146</v>
          </cell>
        </row>
        <row r="31">
          <cell r="A31" t="str">
            <v>100699820A</v>
          </cell>
          <cell r="E31" t="str">
            <v>014</v>
          </cell>
          <cell r="F31" t="str">
            <v>No</v>
          </cell>
          <cell r="G31" t="str">
            <v>NSGO</v>
          </cell>
          <cell r="H31" t="str">
            <v>ROGER MILLS MEMORIAL HOSPITAL</v>
          </cell>
          <cell r="I31" t="str">
            <v>501 S LL MALES</v>
          </cell>
          <cell r="J31" t="str">
            <v>CHEYENNE,OK 73628-</v>
          </cell>
          <cell r="K31" t="str">
            <v>OK</v>
          </cell>
          <cell r="L31" t="str">
            <v>371303</v>
          </cell>
          <cell r="M31">
            <v>43952</v>
          </cell>
          <cell r="N31">
            <v>44316</v>
          </cell>
          <cell r="Q31">
            <v>0.53115232545239699</v>
          </cell>
          <cell r="S31">
            <v>759044.51</v>
          </cell>
          <cell r="T31">
            <v>64193.25</v>
          </cell>
          <cell r="U31">
            <v>441593.57066540211</v>
          </cell>
          <cell r="W31">
            <v>495431.46861551667</v>
          </cell>
          <cell r="X31">
            <v>145946.97999999998</v>
          </cell>
          <cell r="Y31">
            <v>5177.92</v>
          </cell>
          <cell r="Z31">
            <v>3794.72</v>
          </cell>
          <cell r="AA31">
            <v>1500.4586246518659</v>
          </cell>
          <cell r="AB31">
            <v>0</v>
          </cell>
          <cell r="AC31">
            <v>0</v>
          </cell>
          <cell r="AD31">
            <v>0</v>
          </cell>
          <cell r="AE31">
            <v>156420.07862465185</v>
          </cell>
          <cell r="AF31">
            <v>156420.07862465185</v>
          </cell>
          <cell r="AG31">
            <v>339011.38999086479</v>
          </cell>
          <cell r="AH31">
            <v>339011.38999086479</v>
          </cell>
        </row>
        <row r="32">
          <cell r="A32" t="str">
            <v>100700190A</v>
          </cell>
          <cell r="E32" t="str">
            <v>010</v>
          </cell>
          <cell r="F32" t="str">
            <v>Yes</v>
          </cell>
          <cell r="G32" t="str">
            <v>NSGO</v>
          </cell>
          <cell r="H32" t="str">
            <v>SEQUOYAH COUNTY CITY OF SALLISAW HOSPITAL AUTHORIT</v>
          </cell>
          <cell r="I32" t="str">
            <v>213 E. REDWOOD  PO BOX 505</v>
          </cell>
          <cell r="J32" t="str">
            <v>SALLISAW,OK 74955-2811</v>
          </cell>
          <cell r="K32" t="str">
            <v>OK</v>
          </cell>
          <cell r="L32" t="str">
            <v>370112</v>
          </cell>
          <cell r="M32">
            <v>43922</v>
          </cell>
          <cell r="N32">
            <v>44286</v>
          </cell>
          <cell r="Q32">
            <v>0.270142114153059</v>
          </cell>
          <cell r="S32">
            <v>5962242.5199999996</v>
          </cell>
          <cell r="T32">
            <v>1552775.3599999999</v>
          </cell>
          <cell r="U32">
            <v>2030122.8180012391</v>
          </cell>
          <cell r="W32">
            <v>2321653.4604485077</v>
          </cell>
          <cell r="X32">
            <v>1328155.23</v>
          </cell>
          <cell r="Y32">
            <v>126643.44</v>
          </cell>
          <cell r="Z32">
            <v>36119</v>
          </cell>
          <cell r="AA32">
            <v>5443.6479492830076</v>
          </cell>
          <cell r="AB32">
            <v>0</v>
          </cell>
          <cell r="AC32">
            <v>0</v>
          </cell>
          <cell r="AD32">
            <v>0</v>
          </cell>
          <cell r="AE32">
            <v>1496361.3179492829</v>
          </cell>
          <cell r="AF32">
            <v>1496361.3179492829</v>
          </cell>
          <cell r="AG32">
            <v>825292.14249922475</v>
          </cell>
          <cell r="AH32">
            <v>825292.14249922475</v>
          </cell>
        </row>
        <row r="33">
          <cell r="A33" t="str">
            <v>100699830A</v>
          </cell>
          <cell r="E33" t="str">
            <v>014</v>
          </cell>
          <cell r="F33" t="str">
            <v>No</v>
          </cell>
          <cell r="G33" t="str">
            <v>NSGO</v>
          </cell>
          <cell r="H33" t="str">
            <v>SHARE MEMORIAL HOSPITAL</v>
          </cell>
          <cell r="I33" t="str">
            <v>800 SHARE DRIVE</v>
          </cell>
          <cell r="J33" t="str">
            <v>ALVA,OK 73717-3618</v>
          </cell>
          <cell r="K33" t="str">
            <v>OK</v>
          </cell>
          <cell r="L33" t="str">
            <v>371341</v>
          </cell>
          <cell r="M33">
            <v>44013</v>
          </cell>
          <cell r="N33">
            <v>44377</v>
          </cell>
          <cell r="Q33">
            <v>0.49681289247165999</v>
          </cell>
          <cell r="S33">
            <v>1011298.6200000001</v>
          </cell>
          <cell r="T33">
            <v>148400.35</v>
          </cell>
          <cell r="U33">
            <v>581857.31833895773</v>
          </cell>
          <cell r="W33">
            <v>650113.01167657576</v>
          </cell>
          <cell r="X33">
            <v>227679.39</v>
          </cell>
          <cell r="Y33">
            <v>13349.02</v>
          </cell>
          <cell r="Z33">
            <v>9365.9500000000007</v>
          </cell>
          <cell r="AA33">
            <v>5034.0993625963238</v>
          </cell>
          <cell r="AB33">
            <v>0</v>
          </cell>
          <cell r="AC33">
            <v>0</v>
          </cell>
          <cell r="AD33">
            <v>0</v>
          </cell>
          <cell r="AE33">
            <v>255428.45936259633</v>
          </cell>
          <cell r="AF33">
            <v>255428.45936259633</v>
          </cell>
          <cell r="AG33">
            <v>394684.55231397942</v>
          </cell>
          <cell r="AH33">
            <v>394684.55231397942</v>
          </cell>
        </row>
        <row r="34">
          <cell r="A34" t="str">
            <v>100699950A</v>
          </cell>
          <cell r="E34" t="str">
            <v>010</v>
          </cell>
          <cell r="F34" t="str">
            <v>Yes</v>
          </cell>
          <cell r="G34" t="str">
            <v>NSGO</v>
          </cell>
          <cell r="H34" t="str">
            <v>STILLWATER MEDICAL CENTER</v>
          </cell>
          <cell r="I34" t="str">
            <v>1323 WEST 6TH AVENUE</v>
          </cell>
          <cell r="J34" t="str">
            <v>STILLWATER,OK 74074-4399</v>
          </cell>
          <cell r="K34" t="str">
            <v>OK</v>
          </cell>
          <cell r="L34" t="str">
            <v>370049</v>
          </cell>
          <cell r="M34">
            <v>44197</v>
          </cell>
          <cell r="N34">
            <v>44561</v>
          </cell>
          <cell r="Q34">
            <v>0.18102639334825299</v>
          </cell>
          <cell r="S34">
            <v>84321493.870000005</v>
          </cell>
          <cell r="T34">
            <v>7171484</v>
          </cell>
          <cell r="U34">
            <v>16562643.800497627</v>
          </cell>
          <cell r="W34">
            <v>18272845.677954137</v>
          </cell>
          <cell r="X34">
            <v>11098294.060000001</v>
          </cell>
          <cell r="Y34">
            <v>378791.09</v>
          </cell>
          <cell r="Z34">
            <v>2576242.1399999997</v>
          </cell>
          <cell r="AA34">
            <v>153393.48729669937</v>
          </cell>
          <cell r="AB34">
            <v>0</v>
          </cell>
          <cell r="AC34">
            <v>0</v>
          </cell>
          <cell r="AD34">
            <v>0</v>
          </cell>
          <cell r="AE34">
            <v>14206720.777296698</v>
          </cell>
          <cell r="AF34">
            <v>14206720.777296698</v>
          </cell>
          <cell r="AG34">
            <v>4066124.9006574396</v>
          </cell>
          <cell r="AH34">
            <v>4066124.9006574396</v>
          </cell>
        </row>
        <row r="35">
          <cell r="A35" t="str">
            <v>200100890B</v>
          </cell>
          <cell r="E35" t="str">
            <v>010</v>
          </cell>
          <cell r="F35" t="str">
            <v>Yes</v>
          </cell>
          <cell r="G35" t="str">
            <v>NSGO</v>
          </cell>
          <cell r="H35" t="str">
            <v>WAGONER COMMUNITY HOSPITAL</v>
          </cell>
          <cell r="I35" t="str">
            <v>1200 W CHEROKEE ST</v>
          </cell>
          <cell r="J35" t="str">
            <v>WAGONER,OK 74467-4624</v>
          </cell>
          <cell r="K35" t="str">
            <v>OK</v>
          </cell>
          <cell r="L35" t="str">
            <v>370166</v>
          </cell>
          <cell r="M35">
            <v>44105</v>
          </cell>
          <cell r="N35">
            <v>44469</v>
          </cell>
          <cell r="Q35">
            <v>0.36543001559017402</v>
          </cell>
          <cell r="S35">
            <v>6282511.1800000006</v>
          </cell>
          <cell r="T35">
            <v>703537.5</v>
          </cell>
          <cell r="U35">
            <v>2552911.8780461149</v>
          </cell>
          <cell r="W35">
            <v>2834632.610639133</v>
          </cell>
          <cell r="X35">
            <v>1454135.6</v>
          </cell>
          <cell r="Y35">
            <v>81342.84</v>
          </cell>
          <cell r="Z35">
            <v>41637.789999999994</v>
          </cell>
          <cell r="AA35">
            <v>3153.956940520251</v>
          </cell>
          <cell r="AB35">
            <v>0</v>
          </cell>
          <cell r="AC35">
            <v>0</v>
          </cell>
          <cell r="AD35">
            <v>0</v>
          </cell>
          <cell r="AE35">
            <v>1580270.1869405205</v>
          </cell>
          <cell r="AF35">
            <v>1580270.1869405205</v>
          </cell>
          <cell r="AG35">
            <v>1254362.4236986125</v>
          </cell>
          <cell r="AH35">
            <v>1254362.4236986125</v>
          </cell>
        </row>
        <row r="36">
          <cell r="A36" t="str">
            <v>100699870E</v>
          </cell>
          <cell r="E36" t="str">
            <v>014</v>
          </cell>
          <cell r="F36" t="str">
            <v>No</v>
          </cell>
          <cell r="G36" t="str">
            <v>NSGO</v>
          </cell>
          <cell r="H36" t="str">
            <v>WEATHERFORD HOSPITAL AUTHORITY</v>
          </cell>
          <cell r="I36" t="str">
            <v>3701 E MAIN ST</v>
          </cell>
          <cell r="J36" t="str">
            <v>WEATHERFORD,OK 73096-</v>
          </cell>
          <cell r="K36" t="str">
            <v>OK</v>
          </cell>
          <cell r="L36" t="str">
            <v>371323</v>
          </cell>
          <cell r="M36">
            <v>44105</v>
          </cell>
          <cell r="N36">
            <v>44469</v>
          </cell>
          <cell r="Q36">
            <v>0.3618101310113</v>
          </cell>
          <cell r="S36">
            <v>5845980</v>
          </cell>
          <cell r="T36">
            <v>553030.73</v>
          </cell>
          <cell r="U36">
            <v>2338147.6569785983</v>
          </cell>
          <cell r="W36">
            <v>2596168.576736629</v>
          </cell>
          <cell r="X36">
            <v>1426728.65</v>
          </cell>
          <cell r="Y36">
            <v>83693.649999999994</v>
          </cell>
          <cell r="Z36">
            <v>54963.08</v>
          </cell>
          <cell r="AA36">
            <v>12164.160594420509</v>
          </cell>
          <cell r="AB36">
            <v>0</v>
          </cell>
          <cell r="AC36">
            <v>0</v>
          </cell>
          <cell r="AD36">
            <v>0</v>
          </cell>
          <cell r="AE36">
            <v>1577549.5405944204</v>
          </cell>
          <cell r="AF36">
            <v>1577549.5405944204</v>
          </cell>
          <cell r="AG36">
            <v>1018619.0361422086</v>
          </cell>
          <cell r="AH36">
            <v>1018619.0361422086</v>
          </cell>
        </row>
        <row r="37">
          <cell r="AG37">
            <v>39103684.327649191</v>
          </cell>
          <cell r="AH37">
            <v>39103684.327649191</v>
          </cell>
        </row>
        <row r="39">
          <cell r="A39" t="str">
            <v>200439230A</v>
          </cell>
          <cell r="E39" t="str">
            <v>010</v>
          </cell>
          <cell r="F39" t="str">
            <v>Yes</v>
          </cell>
          <cell r="G39" t="str">
            <v>Private</v>
          </cell>
          <cell r="H39" t="str">
            <v>AHS SOUTHCREST HOSPITAL, LLC</v>
          </cell>
          <cell r="I39" t="str">
            <v>8801 SOUTH 101ST E AVE</v>
          </cell>
          <cell r="J39" t="str">
            <v>TULSA,OK 74133-5716</v>
          </cell>
          <cell r="K39" t="str">
            <v>OK</v>
          </cell>
          <cell r="L39" t="str">
            <v>370202</v>
          </cell>
          <cell r="M39">
            <v>44197</v>
          </cell>
          <cell r="N39">
            <v>44561</v>
          </cell>
          <cell r="Q39">
            <v>0.12002697980006501</v>
          </cell>
          <cell r="S39">
            <v>72691126.020000011</v>
          </cell>
          <cell r="T39">
            <v>3230113.75</v>
          </cell>
          <cell r="U39">
            <v>9112597.1122696828</v>
          </cell>
          <cell r="W39">
            <v>10053532.682558294</v>
          </cell>
          <cell r="X39">
            <v>6383032.6799999997</v>
          </cell>
          <cell r="Y39">
            <v>228690.59000000003</v>
          </cell>
          <cell r="Z39">
            <v>1596039.75</v>
          </cell>
          <cell r="AA39">
            <v>33735.844137133579</v>
          </cell>
          <cell r="AB39">
            <v>0</v>
          </cell>
          <cell r="AC39">
            <v>0</v>
          </cell>
          <cell r="AD39">
            <v>0</v>
          </cell>
          <cell r="AE39">
            <v>8241498.8641371336</v>
          </cell>
          <cell r="AF39">
            <v>8241498.8641371336</v>
          </cell>
          <cell r="AG39">
            <v>1812033.8184211608</v>
          </cell>
          <cell r="AH39">
            <v>1812033.8184211608</v>
          </cell>
        </row>
        <row r="40">
          <cell r="A40" t="str">
            <v>100700440A</v>
          </cell>
          <cell r="E40" t="str">
            <v>014</v>
          </cell>
          <cell r="F40" t="str">
            <v>No</v>
          </cell>
          <cell r="G40" t="str">
            <v>Private</v>
          </cell>
          <cell r="H40" t="str">
            <v>ALLIANCE HEALTH MADILL</v>
          </cell>
          <cell r="I40" t="str">
            <v>901 S 5TH AVE.</v>
          </cell>
          <cell r="J40" t="str">
            <v>MADILL,OK 73446-0604</v>
          </cell>
          <cell r="K40" t="str">
            <v>OK</v>
          </cell>
          <cell r="L40" t="str">
            <v>371326</v>
          </cell>
          <cell r="M40">
            <v>43922</v>
          </cell>
          <cell r="N40">
            <v>44286</v>
          </cell>
          <cell r="Q40">
            <v>0.290671949103604</v>
          </cell>
          <cell r="S40">
            <v>7321242.71</v>
          </cell>
          <cell r="T40">
            <v>258887.21</v>
          </cell>
          <cell r="U40">
            <v>2225144.1165741649</v>
          </cell>
          <cell r="W40">
            <v>2501473.3567377347</v>
          </cell>
          <cell r="X40">
            <v>848318.15999999992</v>
          </cell>
          <cell r="Y40">
            <v>9386.39</v>
          </cell>
          <cell r="Z40">
            <v>63997.950000000004</v>
          </cell>
          <cell r="AA40">
            <v>3915.3661534478606</v>
          </cell>
          <cell r="AB40">
            <v>0</v>
          </cell>
          <cell r="AC40">
            <v>0</v>
          </cell>
          <cell r="AD40">
            <v>0</v>
          </cell>
          <cell r="AE40">
            <v>925617.86615344777</v>
          </cell>
          <cell r="AF40">
            <v>925617.86615344777</v>
          </cell>
          <cell r="AG40">
            <v>1575855.4905842869</v>
          </cell>
          <cell r="AH40">
            <v>1575855.4905842869</v>
          </cell>
        </row>
        <row r="41">
          <cell r="A41" t="str">
            <v>100696610B</v>
          </cell>
          <cell r="E41" t="str">
            <v>010</v>
          </cell>
          <cell r="F41" t="str">
            <v>Yes</v>
          </cell>
          <cell r="G41" t="str">
            <v>Private</v>
          </cell>
          <cell r="H41" t="str">
            <v>ALLIANCEHEALTH DURANT</v>
          </cell>
          <cell r="I41" t="str">
            <v>1800 UNIVERSITY</v>
          </cell>
          <cell r="J41" t="str">
            <v>DURANT,OK 74701-3006</v>
          </cell>
          <cell r="K41" t="str">
            <v>OK</v>
          </cell>
          <cell r="L41" t="str">
            <v>370014</v>
          </cell>
          <cell r="M41">
            <v>44105</v>
          </cell>
          <cell r="N41">
            <v>44469</v>
          </cell>
          <cell r="Q41">
            <v>4.4196184214937602E-2</v>
          </cell>
          <cell r="S41">
            <v>195063933.09</v>
          </cell>
          <cell r="T41">
            <v>16675090.84</v>
          </cell>
          <cell r="U41">
            <v>9358056.9071013611</v>
          </cell>
          <cell r="W41">
            <v>10390743.80483067</v>
          </cell>
          <cell r="X41">
            <v>7272006.6099999994</v>
          </cell>
          <cell r="Y41">
            <v>272117.28999999998</v>
          </cell>
          <cell r="Z41">
            <v>1806708.49</v>
          </cell>
          <cell r="AA41">
            <v>56356.580463952159</v>
          </cell>
          <cell r="AB41">
            <v>0</v>
          </cell>
          <cell r="AC41">
            <v>0</v>
          </cell>
          <cell r="AD41">
            <v>0</v>
          </cell>
          <cell r="AE41">
            <v>9407188.9704639502</v>
          </cell>
          <cell r="AF41">
            <v>9407188.9704639502</v>
          </cell>
          <cell r="AG41">
            <v>983554.83436672017</v>
          </cell>
          <cell r="AH41">
            <v>983554.83436672017</v>
          </cell>
        </row>
        <row r="42">
          <cell r="A42" t="str">
            <v>200102450A</v>
          </cell>
          <cell r="E42" t="str">
            <v>010</v>
          </cell>
          <cell r="F42" t="str">
            <v>Yes</v>
          </cell>
          <cell r="G42" t="str">
            <v>Private</v>
          </cell>
          <cell r="H42" t="str">
            <v>BAILEY MEDICAL CENTER LLC</v>
          </cell>
          <cell r="I42" t="str">
            <v>10502 N 110TH E AVE</v>
          </cell>
          <cell r="J42" t="str">
            <v>OWASSO,OK 74055-6655</v>
          </cell>
          <cell r="K42" t="str">
            <v>OK</v>
          </cell>
          <cell r="L42" t="str">
            <v>370228</v>
          </cell>
          <cell r="M42">
            <v>44197</v>
          </cell>
          <cell r="N42">
            <v>44561</v>
          </cell>
          <cell r="Q42">
            <v>9.8957753195659304E-2</v>
          </cell>
          <cell r="S42">
            <v>37267512.25</v>
          </cell>
          <cell r="T42">
            <v>1710438.3900000001</v>
          </cell>
          <cell r="U42">
            <v>3857170.4195057107</v>
          </cell>
          <cell r="W42">
            <v>4255448.6275361329</v>
          </cell>
          <cell r="X42">
            <v>2791666.17</v>
          </cell>
          <cell r="Y42">
            <v>75820.179999999993</v>
          </cell>
          <cell r="Z42">
            <v>799575.83000000007</v>
          </cell>
          <cell r="AA42">
            <v>24282.968684829768</v>
          </cell>
          <cell r="AB42">
            <v>0</v>
          </cell>
          <cell r="AC42">
            <v>0</v>
          </cell>
          <cell r="AD42">
            <v>0</v>
          </cell>
          <cell r="AE42">
            <v>3691345.1486848299</v>
          </cell>
          <cell r="AF42">
            <v>3691345.1486848299</v>
          </cell>
          <cell r="AG42">
            <v>564103.47885130299</v>
          </cell>
          <cell r="AH42">
            <v>564103.47885130299</v>
          </cell>
        </row>
        <row r="43">
          <cell r="A43" t="str">
            <v>200668710A</v>
          </cell>
          <cell r="E43" t="str">
            <v>010</v>
          </cell>
          <cell r="F43" t="str">
            <v>Yes</v>
          </cell>
          <cell r="G43" t="str">
            <v>Private</v>
          </cell>
          <cell r="H43" t="str">
            <v>BLACKWELL REGIONAL HOSPITAL</v>
          </cell>
          <cell r="I43" t="str">
            <v>710 S 13TH ST</v>
          </cell>
          <cell r="J43" t="str">
            <v>BLACKWELL,OK 74631-0000</v>
          </cell>
          <cell r="K43" t="str">
            <v>OK</v>
          </cell>
          <cell r="L43" t="str">
            <v>370030</v>
          </cell>
          <cell r="M43">
            <v>44197</v>
          </cell>
          <cell r="N43">
            <v>44561</v>
          </cell>
          <cell r="Q43">
            <v>0.15207650722994601</v>
          </cell>
          <cell r="S43">
            <v>8074596</v>
          </cell>
          <cell r="T43">
            <v>834073</v>
          </cell>
          <cell r="U43">
            <v>1354799.2655876959</v>
          </cell>
          <cell r="W43">
            <v>1494691.1980287693</v>
          </cell>
          <cell r="X43">
            <v>809128.31</v>
          </cell>
          <cell r="Y43">
            <v>31126.29</v>
          </cell>
          <cell r="Z43">
            <v>105176.58</v>
          </cell>
          <cell r="AA43">
            <v>6249.3398583483731</v>
          </cell>
          <cell r="AB43">
            <v>0</v>
          </cell>
          <cell r="AC43">
            <v>0</v>
          </cell>
          <cell r="AD43">
            <v>0</v>
          </cell>
          <cell r="AE43">
            <v>951680.51985834842</v>
          </cell>
          <cell r="AF43">
            <v>951680.51985834842</v>
          </cell>
          <cell r="AG43">
            <v>543010.67817042093</v>
          </cell>
          <cell r="AH43">
            <v>543010.67817042093</v>
          </cell>
        </row>
        <row r="44">
          <cell r="A44" t="str">
            <v>200573000A</v>
          </cell>
          <cell r="E44" t="str">
            <v>010</v>
          </cell>
          <cell r="F44" t="str">
            <v>Yes</v>
          </cell>
          <cell r="G44" t="str">
            <v>Private</v>
          </cell>
          <cell r="H44" t="str">
            <v>BRISTOW ENDEAVOR HEALTHCARE, LLC</v>
          </cell>
          <cell r="I44" t="str">
            <v>700 W. 7TH STREET  SUITE 6</v>
          </cell>
          <cell r="J44" t="str">
            <v>BRISTOW,OK 74010-2301</v>
          </cell>
          <cell r="K44" t="str">
            <v>OK</v>
          </cell>
          <cell r="L44" t="str">
            <v>370041</v>
          </cell>
          <cell r="M44">
            <v>44197</v>
          </cell>
          <cell r="N44">
            <v>44561</v>
          </cell>
          <cell r="Q44">
            <v>0.164565721875823</v>
          </cell>
          <cell r="S44">
            <v>2315956.65</v>
          </cell>
          <cell r="T44">
            <v>350422.3</v>
          </cell>
          <cell r="U44">
            <v>438794.57670124888</v>
          </cell>
          <cell r="W44">
            <v>484103.00197026681</v>
          </cell>
          <cell r="X44">
            <v>372869.39</v>
          </cell>
          <cell r="Y44">
            <v>22581.93</v>
          </cell>
          <cell r="Z44">
            <v>21424.13</v>
          </cell>
          <cell r="AA44">
            <v>553.86240223271977</v>
          </cell>
          <cell r="AB44">
            <v>0</v>
          </cell>
          <cell r="AC44">
            <v>0</v>
          </cell>
          <cell r="AD44">
            <v>0</v>
          </cell>
          <cell r="AE44">
            <v>417429.31240223272</v>
          </cell>
          <cell r="AF44">
            <v>417429.31240223272</v>
          </cell>
          <cell r="AG44">
            <v>66673.689568034082</v>
          </cell>
          <cell r="AH44">
            <v>66673.689568034082</v>
          </cell>
        </row>
        <row r="45">
          <cell r="A45" t="str">
            <v>100700010G</v>
          </cell>
          <cell r="E45" t="str">
            <v>010</v>
          </cell>
          <cell r="F45" t="str">
            <v>Yes</v>
          </cell>
          <cell r="G45" t="str">
            <v>Private</v>
          </cell>
          <cell r="H45" t="str">
            <v>CLINTON HMA LLC</v>
          </cell>
          <cell r="I45" t="str">
            <v>100 N 30TH ST</v>
          </cell>
          <cell r="J45" t="str">
            <v>CLINTON,OK 73601-3117</v>
          </cell>
          <cell r="K45" t="str">
            <v>OK</v>
          </cell>
          <cell r="L45" t="str">
            <v>370029</v>
          </cell>
          <cell r="M45">
            <v>43922</v>
          </cell>
          <cell r="N45">
            <v>44286</v>
          </cell>
          <cell r="Q45">
            <v>0.17196908694080801</v>
          </cell>
          <cell r="S45">
            <v>12649851.300000001</v>
          </cell>
          <cell r="T45">
            <v>1157987.92</v>
          </cell>
          <cell r="U45">
            <v>2374521.5032888786</v>
          </cell>
          <cell r="W45">
            <v>2715508.6461456898</v>
          </cell>
          <cell r="X45">
            <v>1230632.8999999999</v>
          </cell>
          <cell r="Y45">
            <v>50817.33</v>
          </cell>
          <cell r="Z45">
            <v>179986.54</v>
          </cell>
          <cell r="AA45">
            <v>13713.540471486069</v>
          </cell>
          <cell r="AB45">
            <v>0</v>
          </cell>
          <cell r="AC45">
            <v>0</v>
          </cell>
          <cell r="AD45">
            <v>0</v>
          </cell>
          <cell r="AE45">
            <v>1475150.3104714861</v>
          </cell>
          <cell r="AF45">
            <v>1475150.3104714861</v>
          </cell>
          <cell r="AG45">
            <v>1240358.3356742037</v>
          </cell>
          <cell r="AH45">
            <v>1240358.3356742037</v>
          </cell>
        </row>
        <row r="46">
          <cell r="A46" t="str">
            <v>200910710B</v>
          </cell>
          <cell r="B46" t="str">
            <v>200259440A</v>
          </cell>
          <cell r="E46" t="str">
            <v>014</v>
          </cell>
          <cell r="F46" t="str">
            <v>No</v>
          </cell>
          <cell r="G46" t="str">
            <v>Private</v>
          </cell>
          <cell r="H46" t="str">
            <v>DRUMRIGHT COMMUNITY HOSPITAL LLC</v>
          </cell>
          <cell r="I46" t="str">
            <v xml:space="preserve">610 W BYPASS  </v>
          </cell>
          <cell r="J46" t="str">
            <v>DRUMRIGHT,OK  74030-5957</v>
          </cell>
          <cell r="K46" t="str">
            <v>OK</v>
          </cell>
          <cell r="L46">
            <v>371331</v>
          </cell>
          <cell r="M46">
            <v>43831</v>
          </cell>
          <cell r="N46">
            <v>44196</v>
          </cell>
          <cell r="Q46">
            <v>0.46415686495639302</v>
          </cell>
          <cell r="S46">
            <v>3929167.05</v>
          </cell>
          <cell r="T46">
            <v>275033.40000000002</v>
          </cell>
          <cell r="U46">
            <v>1951408.5005202568</v>
          </cell>
          <cell r="W46">
            <v>0</v>
          </cell>
          <cell r="X46">
            <v>606204.53</v>
          </cell>
          <cell r="Y46">
            <v>21611.260000000002</v>
          </cell>
          <cell r="Z46">
            <v>43057.11</v>
          </cell>
          <cell r="AA46">
            <v>9165.5993723801712</v>
          </cell>
          <cell r="AB46">
            <v>0</v>
          </cell>
          <cell r="AC46">
            <v>0</v>
          </cell>
          <cell r="AD46">
            <v>0</v>
          </cell>
          <cell r="AE46">
            <v>680038.4993723802</v>
          </cell>
          <cell r="AF46">
            <v>680038.4993723802</v>
          </cell>
          <cell r="AG46">
            <v>-680038.4993723802</v>
          </cell>
          <cell r="AH46">
            <v>-680038.4993723802</v>
          </cell>
        </row>
        <row r="47">
          <cell r="A47" t="str">
            <v>100700120A</v>
          </cell>
          <cell r="E47" t="str">
            <v>010</v>
          </cell>
          <cell r="F47" t="str">
            <v>Yes</v>
          </cell>
          <cell r="G47" t="str">
            <v>Private</v>
          </cell>
          <cell r="H47" t="str">
            <v>DUNCAN REGIONAL HOSPITAL</v>
          </cell>
          <cell r="I47" t="str">
            <v>1407 N WHISENANT DR</v>
          </cell>
          <cell r="J47" t="str">
            <v>DUNCAN,OK 73533-</v>
          </cell>
          <cell r="K47" t="str">
            <v>OK</v>
          </cell>
          <cell r="L47" t="str">
            <v>370023</v>
          </cell>
          <cell r="M47">
            <v>44013</v>
          </cell>
          <cell r="N47">
            <v>44377</v>
          </cell>
          <cell r="Q47">
            <v>0.145130786562193</v>
          </cell>
          <cell r="S47">
            <v>51199610.469999999</v>
          </cell>
          <cell r="T47">
            <v>7813055.379999999</v>
          </cell>
          <cell r="U47">
            <v>8564554.6119423639</v>
          </cell>
          <cell r="W47">
            <v>9569233.2414641753</v>
          </cell>
          <cell r="X47">
            <v>6709632.0800000001</v>
          </cell>
          <cell r="Y47">
            <v>354309.78</v>
          </cell>
          <cell r="Z47">
            <v>819404.97</v>
          </cell>
          <cell r="AA47">
            <v>119557.032220623</v>
          </cell>
          <cell r="AB47">
            <v>0</v>
          </cell>
          <cell r="AC47">
            <v>0</v>
          </cell>
          <cell r="AD47">
            <v>0</v>
          </cell>
          <cell r="AE47">
            <v>8002903.8622206235</v>
          </cell>
          <cell r="AF47">
            <v>8002903.8622206235</v>
          </cell>
          <cell r="AG47">
            <v>1566329.3792435518</v>
          </cell>
          <cell r="AH47">
            <v>1566329.3792435518</v>
          </cell>
        </row>
        <row r="48">
          <cell r="A48" t="str">
            <v>100700120Q</v>
          </cell>
          <cell r="E48" t="str">
            <v>014</v>
          </cell>
          <cell r="F48" t="str">
            <v>No</v>
          </cell>
          <cell r="G48" t="str">
            <v>Private</v>
          </cell>
          <cell r="H48" t="str">
            <v>DUNCAN REGIONAL HOSPITAL INC</v>
          </cell>
          <cell r="I48" t="str">
            <v xml:space="preserve">U.S. HIGHWAYS 70 &amp; 81  </v>
          </cell>
          <cell r="J48" t="str">
            <v>WAURIKA,OK  73573-0090</v>
          </cell>
          <cell r="K48" t="str">
            <v>OK</v>
          </cell>
          <cell r="L48">
            <v>371311</v>
          </cell>
          <cell r="M48">
            <v>43647</v>
          </cell>
          <cell r="N48">
            <v>44012</v>
          </cell>
          <cell r="Q48">
            <v>1.0633078083633101</v>
          </cell>
          <cell r="S48">
            <v>1544720.21</v>
          </cell>
          <cell r="T48">
            <v>89356.450000000012</v>
          </cell>
          <cell r="U48">
            <v>1754727.9841154558</v>
          </cell>
          <cell r="W48">
            <v>2009046.1943782594</v>
          </cell>
          <cell r="X48">
            <v>237040.68</v>
          </cell>
          <cell r="Y48">
            <v>5675.3</v>
          </cell>
          <cell r="Z48">
            <v>25967.989999999998</v>
          </cell>
          <cell r="AA48">
            <v>5792.1684883463695</v>
          </cell>
          <cell r="AB48">
            <v>0</v>
          </cell>
          <cell r="AC48">
            <v>0</v>
          </cell>
          <cell r="AD48">
            <v>0</v>
          </cell>
          <cell r="AE48">
            <v>274476.13848834636</v>
          </cell>
          <cell r="AF48">
            <v>274476.13848834636</v>
          </cell>
          <cell r="AG48">
            <v>1734570.0558899129</v>
          </cell>
          <cell r="AH48">
            <v>1734570.0558899129</v>
          </cell>
        </row>
        <row r="49">
          <cell r="A49" t="str">
            <v>100699410A</v>
          </cell>
          <cell r="E49" t="str">
            <v>010</v>
          </cell>
          <cell r="F49" t="str">
            <v>Yes</v>
          </cell>
          <cell r="G49" t="str">
            <v>Private</v>
          </cell>
          <cell r="H49" t="str">
            <v>GREAT PLAINS REGIONAL MEDICAL CENTER</v>
          </cell>
          <cell r="I49" t="str">
            <v>1801 WEST THIRD</v>
          </cell>
          <cell r="J49" t="str">
            <v>ELK CITY,OK 73644-5113</v>
          </cell>
          <cell r="K49" t="str">
            <v>OK</v>
          </cell>
          <cell r="L49" t="str">
            <v>370019</v>
          </cell>
          <cell r="M49">
            <v>44013</v>
          </cell>
          <cell r="N49">
            <v>44377</v>
          </cell>
          <cell r="Q49">
            <v>0.221963747433573</v>
          </cell>
          <cell r="S49">
            <v>19252927.079999998</v>
          </cell>
          <cell r="T49">
            <v>2796080.22</v>
          </cell>
          <cell r="U49">
            <v>4894080.2874982068</v>
          </cell>
          <cell r="W49">
            <v>5468188.1189967887</v>
          </cell>
          <cell r="X49">
            <v>3374344.44</v>
          </cell>
          <cell r="Y49">
            <v>205517.36</v>
          </cell>
          <cell r="Z49">
            <v>407253.43</v>
          </cell>
          <cell r="AA49">
            <v>32785.430088906345</v>
          </cell>
          <cell r="AB49">
            <v>0</v>
          </cell>
          <cell r="AC49">
            <v>0</v>
          </cell>
          <cell r="AD49">
            <v>0</v>
          </cell>
          <cell r="AE49">
            <v>4019900.6600889065</v>
          </cell>
          <cell r="AF49">
            <v>4019900.6600889065</v>
          </cell>
          <cell r="AG49">
            <v>1448287.4589078822</v>
          </cell>
          <cell r="AH49">
            <v>1448287.4589078822</v>
          </cell>
        </row>
        <row r="50">
          <cell r="A50" t="str">
            <v>200925590A</v>
          </cell>
          <cell r="B50" t="str">
            <v>200313370A</v>
          </cell>
          <cell r="E50" t="str">
            <v>014</v>
          </cell>
          <cell r="F50" t="str">
            <v>No</v>
          </cell>
          <cell r="G50" t="str">
            <v>Private</v>
          </cell>
          <cell r="H50" t="str">
            <v>HASKELL REGIONAL HOSPITAL INC.</v>
          </cell>
          <cell r="I50" t="str">
            <v>401 NW H ST</v>
          </cell>
          <cell r="J50" t="str">
            <v>STIGLER,OK 74462-1625</v>
          </cell>
          <cell r="K50" t="str">
            <v>OK</v>
          </cell>
          <cell r="L50" t="str">
            <v>371335</v>
          </cell>
          <cell r="M50">
            <v>44197</v>
          </cell>
          <cell r="N50">
            <v>44561</v>
          </cell>
          <cell r="Q50">
            <v>0.51275738973646601</v>
          </cell>
          <cell r="S50">
            <v>3210613.96</v>
          </cell>
          <cell r="T50">
            <v>818392.10000000009</v>
          </cell>
          <cell r="U50">
            <v>2065902.6305580034</v>
          </cell>
          <cell r="W50">
            <v>0</v>
          </cell>
          <cell r="X50">
            <v>463694.31</v>
          </cell>
          <cell r="Y50">
            <v>16197.43</v>
          </cell>
          <cell r="Z50">
            <v>3409.12</v>
          </cell>
          <cell r="AA50">
            <v>1250.5033232159203</v>
          </cell>
          <cell r="AB50">
            <v>0</v>
          </cell>
          <cell r="AC50">
            <v>0</v>
          </cell>
          <cell r="AD50">
            <v>0</v>
          </cell>
          <cell r="AE50">
            <v>484551.36332321592</v>
          </cell>
          <cell r="AF50">
            <v>484551.36332321592</v>
          </cell>
          <cell r="AG50">
            <v>-484551.36332321592</v>
          </cell>
          <cell r="AH50">
            <v>-484551.36332321592</v>
          </cell>
        </row>
        <row r="51">
          <cell r="A51" t="str">
            <v>200045700C</v>
          </cell>
          <cell r="E51" t="str">
            <v>010</v>
          </cell>
          <cell r="F51" t="str">
            <v>Yes</v>
          </cell>
          <cell r="G51" t="str">
            <v>Private</v>
          </cell>
          <cell r="H51" t="str">
            <v>AHS HENRYETTA HOSPITAL, LLC</v>
          </cell>
          <cell r="I51" t="str">
            <v>2401 W. MAIN</v>
          </cell>
          <cell r="J51" t="str">
            <v>HENRYETTA,OK 74437-6908</v>
          </cell>
          <cell r="K51" t="str">
            <v>OK</v>
          </cell>
          <cell r="L51" t="str">
            <v>370183</v>
          </cell>
          <cell r="M51">
            <v>44166</v>
          </cell>
          <cell r="N51">
            <v>44530</v>
          </cell>
          <cell r="Q51">
            <v>0.17853501755762899</v>
          </cell>
          <cell r="S51">
            <v>17776592.380000003</v>
          </cell>
          <cell r="T51">
            <v>1744178.26</v>
          </cell>
          <cell r="U51">
            <v>3485141.1289508492</v>
          </cell>
          <cell r="W51">
            <v>3853666.8625312955</v>
          </cell>
          <cell r="X51">
            <v>1797065.01</v>
          </cell>
          <cell r="Y51">
            <v>68748.320000000007</v>
          </cell>
          <cell r="Z51">
            <v>122499.62</v>
          </cell>
          <cell r="AA51">
            <v>6224.1299583064638</v>
          </cell>
          <cell r="AB51">
            <v>0</v>
          </cell>
          <cell r="AC51">
            <v>0</v>
          </cell>
          <cell r="AD51">
            <v>0</v>
          </cell>
          <cell r="AE51">
            <v>1994537.0799583066</v>
          </cell>
          <cell r="AF51">
            <v>1994537.0799583066</v>
          </cell>
          <cell r="AG51">
            <v>1859129.7825729889</v>
          </cell>
          <cell r="AH51">
            <v>1859129.7825729889</v>
          </cell>
        </row>
        <row r="52">
          <cell r="A52" t="str">
            <v>200435950A</v>
          </cell>
          <cell r="E52" t="str">
            <v>010</v>
          </cell>
          <cell r="F52" t="str">
            <v>Yes</v>
          </cell>
          <cell r="G52" t="str">
            <v>Private</v>
          </cell>
          <cell r="H52" t="str">
            <v>AHS CLAREMORE REGIONAL HOSPITAL, LLC</v>
          </cell>
          <cell r="I52" t="str">
            <v>1202 N MUSKOGEE PL</v>
          </cell>
          <cell r="J52" t="str">
            <v>CLAREMORE,OK 74017-3058</v>
          </cell>
          <cell r="K52" t="str">
            <v>OK</v>
          </cell>
          <cell r="L52" t="str">
            <v>370039</v>
          </cell>
          <cell r="M52">
            <v>44136</v>
          </cell>
          <cell r="N52">
            <v>44500</v>
          </cell>
          <cell r="Q52">
            <v>0.120326167154006</v>
          </cell>
          <cell r="S52">
            <v>56491087.149999999</v>
          </cell>
          <cell r="T52">
            <v>4252909.13</v>
          </cell>
          <cell r="U52">
            <v>7309092.249989599</v>
          </cell>
          <cell r="W52">
            <v>8098544.0248319171</v>
          </cell>
          <cell r="X52">
            <v>3926823.8600000003</v>
          </cell>
          <cell r="Y52">
            <v>89341.92</v>
          </cell>
          <cell r="Z52">
            <v>619518.35</v>
          </cell>
          <cell r="AA52">
            <v>28705.950507780399</v>
          </cell>
          <cell r="AB52">
            <v>0</v>
          </cell>
          <cell r="AC52">
            <v>0</v>
          </cell>
          <cell r="AD52">
            <v>0</v>
          </cell>
          <cell r="AE52">
            <v>4664390.0805077804</v>
          </cell>
          <cell r="AF52">
            <v>4664390.0805077804</v>
          </cell>
          <cell r="AG52">
            <v>3434153.9443241367</v>
          </cell>
          <cell r="AH52">
            <v>3434153.9443241367</v>
          </cell>
        </row>
        <row r="53">
          <cell r="A53" t="str">
            <v>200044190A</v>
          </cell>
          <cell r="E53" t="str">
            <v>010</v>
          </cell>
          <cell r="F53" t="str">
            <v>Yes</v>
          </cell>
          <cell r="G53" t="str">
            <v>Private</v>
          </cell>
          <cell r="H53" t="str">
            <v>HILLCREST HOSPITAL CUSHING</v>
          </cell>
          <cell r="I53" t="str">
            <v>1027 E CHERRY ST</v>
          </cell>
          <cell r="J53" t="str">
            <v>CUSHING,OK 74023-</v>
          </cell>
          <cell r="K53" t="str">
            <v>OK</v>
          </cell>
          <cell r="L53" t="str">
            <v>370099</v>
          </cell>
          <cell r="M53">
            <v>44166</v>
          </cell>
          <cell r="N53">
            <v>44530</v>
          </cell>
          <cell r="Q53">
            <v>0.14956111244878201</v>
          </cell>
          <cell r="S53">
            <v>17818480.489999998</v>
          </cell>
          <cell r="T53">
            <v>1262574.8899999999</v>
          </cell>
          <cell r="U53">
            <v>2853783.8693296169</v>
          </cell>
          <cell r="W53">
            <v>3155548.6343741072</v>
          </cell>
          <cell r="X53">
            <v>1738511.6400000001</v>
          </cell>
          <cell r="Y53">
            <v>59394.33</v>
          </cell>
          <cell r="Z53">
            <v>150410.03</v>
          </cell>
          <cell r="AA53">
            <v>8358.3109179768726</v>
          </cell>
          <cell r="AB53">
            <v>0</v>
          </cell>
          <cell r="AC53">
            <v>0</v>
          </cell>
          <cell r="AD53">
            <v>0</v>
          </cell>
          <cell r="AE53">
            <v>1956674.310917977</v>
          </cell>
          <cell r="AF53">
            <v>1956674.310917977</v>
          </cell>
          <cell r="AG53">
            <v>1198874.3234561302</v>
          </cell>
          <cell r="AH53">
            <v>1198874.3234561302</v>
          </cell>
        </row>
        <row r="54">
          <cell r="A54" t="str">
            <v>200735850A</v>
          </cell>
          <cell r="E54" t="str">
            <v>010</v>
          </cell>
          <cell r="F54" t="str">
            <v>Yes</v>
          </cell>
          <cell r="G54" t="str">
            <v>Private</v>
          </cell>
          <cell r="H54" t="str">
            <v>HILLCREST HOSPITAL PRYOR</v>
          </cell>
          <cell r="I54" t="str">
            <v>111 N. BAILEY STREET</v>
          </cell>
          <cell r="J54" t="str">
            <v>PRYOR,OK 74361-</v>
          </cell>
          <cell r="K54" t="str">
            <v>OK</v>
          </cell>
          <cell r="L54" t="str">
            <v>370015</v>
          </cell>
          <cell r="M54">
            <v>43922</v>
          </cell>
          <cell r="N54">
            <v>44286</v>
          </cell>
          <cell r="Q54">
            <v>0.18587101537914699</v>
          </cell>
          <cell r="S54">
            <v>23219733.609999999</v>
          </cell>
          <cell r="T54">
            <v>1518269.26</v>
          </cell>
          <cell r="U54">
            <v>4598077.711899153</v>
          </cell>
          <cell r="W54">
            <v>5258373.009053736</v>
          </cell>
          <cell r="X54">
            <v>2485442.91</v>
          </cell>
          <cell r="Y54">
            <v>76876.66</v>
          </cell>
          <cell r="Z54">
            <v>250824.21</v>
          </cell>
          <cell r="AA54">
            <v>6226.8044779902102</v>
          </cell>
          <cell r="AB54">
            <v>0</v>
          </cell>
          <cell r="AC54">
            <v>0</v>
          </cell>
          <cell r="AD54">
            <v>0</v>
          </cell>
          <cell r="AE54">
            <v>2819370.5844779904</v>
          </cell>
          <cell r="AF54">
            <v>2819370.5844779904</v>
          </cell>
          <cell r="AG54">
            <v>2439002.4245757456</v>
          </cell>
          <cell r="AH54">
            <v>2439002.4245757456</v>
          </cell>
        </row>
        <row r="55">
          <cell r="A55" t="str">
            <v>200044210A</v>
          </cell>
          <cell r="E55" t="str">
            <v>010</v>
          </cell>
          <cell r="F55" t="str">
            <v>Yes</v>
          </cell>
          <cell r="G55" t="str">
            <v>Private</v>
          </cell>
          <cell r="H55" t="str">
            <v>HILLCREST MEDICAL CENTER</v>
          </cell>
          <cell r="I55" t="str">
            <v>1120 S UTICA AVE</v>
          </cell>
          <cell r="J55" t="str">
            <v>TULSA,OK 74104-4012</v>
          </cell>
          <cell r="K55" t="str">
            <v>OK</v>
          </cell>
          <cell r="L55" t="str">
            <v>370001</v>
          </cell>
          <cell r="M55">
            <v>44013</v>
          </cell>
          <cell r="N55">
            <v>44377</v>
          </cell>
          <cell r="Q55">
            <v>0.106153676214002</v>
          </cell>
          <cell r="S55">
            <v>206374451.75</v>
          </cell>
          <cell r="T55">
            <v>8656592.1999999993</v>
          </cell>
          <cell r="U55">
            <v>22826335.815427132</v>
          </cell>
          <cell r="W55">
            <v>25504015.253896721</v>
          </cell>
          <cell r="X55">
            <v>15946488.810000001</v>
          </cell>
          <cell r="Y55">
            <v>474616.38</v>
          </cell>
          <cell r="Z55">
            <v>1566332.53</v>
          </cell>
          <cell r="AA55">
            <v>53725.894320365958</v>
          </cell>
          <cell r="AB55">
            <v>0</v>
          </cell>
          <cell r="AC55">
            <v>0</v>
          </cell>
          <cell r="AD55">
            <v>0</v>
          </cell>
          <cell r="AE55">
            <v>18041163.614320368</v>
          </cell>
          <cell r="AF55">
            <v>18041163.614320368</v>
          </cell>
          <cell r="AG55">
            <v>7462851.6395763531</v>
          </cell>
          <cell r="AH55">
            <v>7462851.6395763531</v>
          </cell>
        </row>
        <row r="56">
          <cell r="A56" t="str">
            <v>100806400C</v>
          </cell>
          <cell r="B56" t="str">
            <v>100699740B</v>
          </cell>
          <cell r="E56" t="str">
            <v>010</v>
          </cell>
          <cell r="F56" t="str">
            <v>Yes</v>
          </cell>
          <cell r="G56" t="str">
            <v>Private</v>
          </cell>
          <cell r="H56" t="str">
            <v>INTEGRIS BAPTIST MEDICAL C</v>
          </cell>
          <cell r="I56" t="str">
            <v>3300 NW EXPRESSWAY</v>
          </cell>
          <cell r="J56" t="str">
            <v>OKLAHOMA CITY,OK 73112-4481</v>
          </cell>
          <cell r="K56" t="str">
            <v>OK</v>
          </cell>
          <cell r="L56" t="str">
            <v>370028</v>
          </cell>
          <cell r="M56">
            <v>44013</v>
          </cell>
          <cell r="N56">
            <v>44377</v>
          </cell>
          <cell r="Q56">
            <v>0.129271846979787</v>
          </cell>
          <cell r="S56">
            <v>288469380.85000002</v>
          </cell>
          <cell r="T56">
            <v>11687058.15</v>
          </cell>
          <cell r="U56">
            <v>38801777.25240577</v>
          </cell>
          <cell r="W56">
            <v>43353481.124852277</v>
          </cell>
          <cell r="X56">
            <v>24195236.629999999</v>
          </cell>
          <cell r="Y56">
            <v>671511.17999999993</v>
          </cell>
          <cell r="Z56">
            <v>3650314.7700000005</v>
          </cell>
          <cell r="AA56">
            <v>165100.75826441281</v>
          </cell>
          <cell r="AB56">
            <v>0</v>
          </cell>
          <cell r="AC56">
            <v>0</v>
          </cell>
          <cell r="AD56">
            <v>0</v>
          </cell>
          <cell r="AE56">
            <v>28682163.338264409</v>
          </cell>
          <cell r="AF56">
            <v>28682163.338264409</v>
          </cell>
          <cell r="AG56">
            <v>14671317.786587868</v>
          </cell>
          <cell r="AH56">
            <v>14671317.786587868</v>
          </cell>
        </row>
        <row r="57">
          <cell r="A57" t="str">
            <v>100699500A</v>
          </cell>
          <cell r="E57" t="str">
            <v>010</v>
          </cell>
          <cell r="F57" t="str">
            <v>Yes</v>
          </cell>
          <cell r="G57" t="str">
            <v>Private</v>
          </cell>
          <cell r="H57" t="str">
            <v>INTEGRIS BASS MEM BAP</v>
          </cell>
          <cell r="I57" t="str">
            <v>600 SOUTH MONROE</v>
          </cell>
          <cell r="J57" t="str">
            <v>ENID,OK 73701-</v>
          </cell>
          <cell r="K57" t="str">
            <v>OK</v>
          </cell>
          <cell r="L57" t="str">
            <v>370016</v>
          </cell>
          <cell r="M57">
            <v>44013</v>
          </cell>
          <cell r="N57">
            <v>44377</v>
          </cell>
          <cell r="Q57">
            <v>0.13220253979633401</v>
          </cell>
          <cell r="S57">
            <v>57186055.959999993</v>
          </cell>
          <cell r="T57">
            <v>4978035.07</v>
          </cell>
          <cell r="U57">
            <v>8218250.7182965036</v>
          </cell>
          <cell r="W57">
            <v>9182305.6216550134</v>
          </cell>
          <cell r="X57">
            <v>4780602.87</v>
          </cell>
          <cell r="Y57">
            <v>233405.05</v>
          </cell>
          <cell r="Z57">
            <v>391712.32999999996</v>
          </cell>
          <cell r="AA57">
            <v>12634.055328292066</v>
          </cell>
          <cell r="AB57">
            <v>0</v>
          </cell>
          <cell r="AC57">
            <v>0</v>
          </cell>
          <cell r="AD57">
            <v>0</v>
          </cell>
          <cell r="AE57">
            <v>5418354.3053282918</v>
          </cell>
          <cell r="AF57">
            <v>5418354.3053282918</v>
          </cell>
          <cell r="AG57">
            <v>3763951.3163267216</v>
          </cell>
          <cell r="AH57">
            <v>3763951.3163267216</v>
          </cell>
        </row>
        <row r="58">
          <cell r="A58" t="str">
            <v>100700610A</v>
          </cell>
          <cell r="E58" t="str">
            <v>010</v>
          </cell>
          <cell r="F58" t="str">
            <v>Yes</v>
          </cell>
          <cell r="G58" t="str">
            <v>Private</v>
          </cell>
          <cell r="H58" t="str">
            <v>INTEGRIS CANADIAN VALLEY HOSPITAL</v>
          </cell>
          <cell r="I58" t="str">
            <v>1201 HEALTH CENTER PARKWAY</v>
          </cell>
          <cell r="J58" t="str">
            <v>YUKON,OK 73099-</v>
          </cell>
          <cell r="K58" t="str">
            <v>OK</v>
          </cell>
          <cell r="L58" t="str">
            <v>370211</v>
          </cell>
          <cell r="M58">
            <v>44013</v>
          </cell>
          <cell r="N58">
            <v>44377</v>
          </cell>
          <cell r="Q58">
            <v>0.10971885739491199</v>
          </cell>
          <cell r="S58">
            <v>52740178.759999998</v>
          </cell>
          <cell r="T58">
            <v>2167915.7599999998</v>
          </cell>
          <cell r="U58">
            <v>6024453.3924662285</v>
          </cell>
          <cell r="W58">
            <v>6731161.4295101203</v>
          </cell>
          <cell r="X58">
            <v>3888575.1799999997</v>
          </cell>
          <cell r="Y58">
            <v>94100.11</v>
          </cell>
          <cell r="Z58">
            <v>664588.37</v>
          </cell>
          <cell r="AA58">
            <v>28387.686748650725</v>
          </cell>
          <cell r="AB58">
            <v>0</v>
          </cell>
          <cell r="AC58">
            <v>0</v>
          </cell>
          <cell r="AD58">
            <v>0</v>
          </cell>
          <cell r="AE58">
            <v>4675651.3467486501</v>
          </cell>
          <cell r="AF58">
            <v>4675651.3467486501</v>
          </cell>
          <cell r="AG58">
            <v>2055510.0827614702</v>
          </cell>
          <cell r="AH58">
            <v>2055510.0827614702</v>
          </cell>
        </row>
        <row r="59">
          <cell r="A59" t="str">
            <v>200834400A</v>
          </cell>
          <cell r="B59" t="str">
            <v>200834400B</v>
          </cell>
          <cell r="C59" t="str">
            <v>200834400D</v>
          </cell>
          <cell r="E59" t="str">
            <v>010</v>
          </cell>
          <cell r="F59" t="str">
            <v>Yes</v>
          </cell>
          <cell r="G59" t="str">
            <v>Private</v>
          </cell>
          <cell r="H59" t="str">
            <v>INTEGRIS COMMUNITY HOSPITAL COUNCIL CROSSING</v>
          </cell>
          <cell r="I59" t="e">
            <v>#N/A</v>
          </cell>
          <cell r="J59" t="str">
            <v>OKLAHOMA CITY,OK 73162-</v>
          </cell>
          <cell r="K59" t="str">
            <v>OK</v>
          </cell>
          <cell r="L59" t="e">
            <v>#N/A</v>
          </cell>
          <cell r="M59">
            <v>43616</v>
          </cell>
          <cell r="N59">
            <v>43830</v>
          </cell>
          <cell r="Q59">
            <v>0.117305670606152</v>
          </cell>
          <cell r="S59">
            <v>60669518.570000008</v>
          </cell>
          <cell r="T59">
            <v>-26228.959999999999</v>
          </cell>
          <cell r="U59">
            <v>7113801.7554641413</v>
          </cell>
          <cell r="W59">
            <v>8533004.231185846</v>
          </cell>
          <cell r="X59">
            <v>5579163.7699999996</v>
          </cell>
          <cell r="Y59">
            <v>114.49000000000001</v>
          </cell>
          <cell r="Z59">
            <v>295143.08999999997</v>
          </cell>
          <cell r="AA59">
            <v>38.917323825630895</v>
          </cell>
          <cell r="AB59">
            <v>0</v>
          </cell>
          <cell r="AC59">
            <v>0</v>
          </cell>
          <cell r="AD59">
            <v>0</v>
          </cell>
          <cell r="AE59">
            <v>5874460.2673238255</v>
          </cell>
          <cell r="AF59">
            <v>5874460.2673238255</v>
          </cell>
          <cell r="AG59">
            <v>2658543.9638620205</v>
          </cell>
          <cell r="AH59">
            <v>2658543.9638620205</v>
          </cell>
        </row>
        <row r="60">
          <cell r="A60" t="str">
            <v>100699700A</v>
          </cell>
          <cell r="E60" t="str">
            <v>010</v>
          </cell>
          <cell r="F60" t="str">
            <v>Yes</v>
          </cell>
          <cell r="G60" t="str">
            <v>Private</v>
          </cell>
          <cell r="H60" t="str">
            <v>INTEGRIS GROVE HOSPITAL</v>
          </cell>
          <cell r="I60" t="str">
            <v>1001 E 18TH STREET</v>
          </cell>
          <cell r="J60" t="str">
            <v>GROVE,OK 74344-5304</v>
          </cell>
          <cell r="K60" t="str">
            <v>OK</v>
          </cell>
          <cell r="L60" t="str">
            <v>370113</v>
          </cell>
          <cell r="M60">
            <v>44013</v>
          </cell>
          <cell r="N60">
            <v>44377</v>
          </cell>
          <cell r="Q60">
            <v>0.17139773390247301</v>
          </cell>
          <cell r="S60">
            <v>28891492.840000004</v>
          </cell>
          <cell r="T60">
            <v>2540561.25</v>
          </cell>
          <cell r="U60">
            <v>5387382.8429259593</v>
          </cell>
          <cell r="W60">
            <v>6019358.3111882424</v>
          </cell>
          <cell r="X60">
            <v>3123614.12</v>
          </cell>
          <cell r="Y60">
            <v>124445.04999999999</v>
          </cell>
          <cell r="Z60">
            <v>460004.29</v>
          </cell>
          <cell r="AA60">
            <v>5949.8263196580292</v>
          </cell>
          <cell r="AB60">
            <v>0</v>
          </cell>
          <cell r="AC60">
            <v>0</v>
          </cell>
          <cell r="AD60">
            <v>0</v>
          </cell>
          <cell r="AE60">
            <v>3714013.2863196582</v>
          </cell>
          <cell r="AF60">
            <v>3714013.2863196582</v>
          </cell>
          <cell r="AG60">
            <v>2305345.0248685842</v>
          </cell>
          <cell r="AH60">
            <v>2305345.0248685842</v>
          </cell>
        </row>
        <row r="61">
          <cell r="A61" t="str">
            <v>200405550A</v>
          </cell>
          <cell r="E61" t="str">
            <v>010</v>
          </cell>
          <cell r="F61" t="str">
            <v>Yes</v>
          </cell>
          <cell r="G61" t="str">
            <v>Private</v>
          </cell>
          <cell r="H61" t="str">
            <v>INTEGRIS HEALTH EDMOND, INC.</v>
          </cell>
          <cell r="I61" t="str">
            <v>4801 INTEGRIS PARKWAY</v>
          </cell>
          <cell r="J61" t="str">
            <v>EDMOND,OK 73034-8864</v>
          </cell>
          <cell r="K61" t="str">
            <v>OK</v>
          </cell>
          <cell r="L61" t="str">
            <v>370236</v>
          </cell>
          <cell r="M61">
            <v>44013</v>
          </cell>
          <cell r="N61">
            <v>44377</v>
          </cell>
          <cell r="Q61">
            <v>0.123748099866999</v>
          </cell>
          <cell r="S61">
            <v>34217449.770000003</v>
          </cell>
          <cell r="T61">
            <v>1516583.88</v>
          </cell>
          <cell r="U61">
            <v>4422018.7647709036</v>
          </cell>
          <cell r="W61">
            <v>4940750.6724540982</v>
          </cell>
          <cell r="X61">
            <v>2730772.21</v>
          </cell>
          <cell r="Y61">
            <v>81022.820000000007</v>
          </cell>
          <cell r="Z61">
            <v>526511.81000000006</v>
          </cell>
          <cell r="AA61">
            <v>11748.838311805861</v>
          </cell>
          <cell r="AB61">
            <v>0</v>
          </cell>
          <cell r="AC61">
            <v>0</v>
          </cell>
          <cell r="AD61">
            <v>0</v>
          </cell>
          <cell r="AE61">
            <v>3350055.6783118057</v>
          </cell>
          <cell r="AF61">
            <v>3350055.6783118057</v>
          </cell>
          <cell r="AG61">
            <v>1590694.9941422925</v>
          </cell>
          <cell r="AH61">
            <v>1590694.9941422925</v>
          </cell>
        </row>
        <row r="62">
          <cell r="A62" t="str">
            <v>100699440A</v>
          </cell>
          <cell r="E62" t="str">
            <v>010</v>
          </cell>
          <cell r="F62" t="str">
            <v>Yes</v>
          </cell>
          <cell r="G62" t="str">
            <v>Private</v>
          </cell>
          <cell r="H62" t="str">
            <v>INTEGRIS MIAMI HOSPITAL</v>
          </cell>
          <cell r="I62" t="str">
            <v>200 SECOND AVE SW</v>
          </cell>
          <cell r="J62" t="str">
            <v>MIAMI,OK 74354-</v>
          </cell>
          <cell r="K62" t="str">
            <v>OK</v>
          </cell>
          <cell r="L62" t="str">
            <v>370004</v>
          </cell>
          <cell r="M62">
            <v>44013</v>
          </cell>
          <cell r="N62">
            <v>44377</v>
          </cell>
          <cell r="Q62">
            <v>0.20006442273125299</v>
          </cell>
          <cell r="S62">
            <v>26568032.719999999</v>
          </cell>
          <cell r="T62">
            <v>2614707</v>
          </cell>
          <cell r="U62">
            <v>5838427.9757982073</v>
          </cell>
          <cell r="W62">
            <v>6523314.0070119714</v>
          </cell>
          <cell r="X62">
            <v>3112894.7</v>
          </cell>
          <cell r="Y62">
            <v>132254.41</v>
          </cell>
          <cell r="Z62">
            <v>371917.41</v>
          </cell>
          <cell r="AA62">
            <v>19717.334923449558</v>
          </cell>
          <cell r="AB62">
            <v>0</v>
          </cell>
          <cell r="AC62">
            <v>0</v>
          </cell>
          <cell r="AD62">
            <v>0</v>
          </cell>
          <cell r="AE62">
            <v>3636783.8549234499</v>
          </cell>
          <cell r="AF62">
            <v>3636783.8549234499</v>
          </cell>
          <cell r="AG62">
            <v>2886530.1520885215</v>
          </cell>
          <cell r="AH62">
            <v>2886530.1520885215</v>
          </cell>
        </row>
        <row r="63">
          <cell r="A63" t="str">
            <v>100700200A</v>
          </cell>
          <cell r="E63" t="str">
            <v>010</v>
          </cell>
          <cell r="F63" t="str">
            <v>Yes</v>
          </cell>
          <cell r="G63" t="str">
            <v>Private</v>
          </cell>
          <cell r="H63" t="str">
            <v>INTEGRIS SOUTHWEST MEDICAL CENTER</v>
          </cell>
          <cell r="I63" t="str">
            <v>4401 S WESTERN</v>
          </cell>
          <cell r="J63" t="str">
            <v>OKLAHOMA CITY,OK 73109-3413</v>
          </cell>
          <cell r="K63" t="str">
            <v>OK</v>
          </cell>
          <cell r="L63" t="str">
            <v>370106</v>
          </cell>
          <cell r="M63">
            <v>44013</v>
          </cell>
          <cell r="N63">
            <v>44377</v>
          </cell>
          <cell r="Q63">
            <v>0.114590857787166</v>
          </cell>
          <cell r="S63">
            <v>145651231.00999999</v>
          </cell>
          <cell r="T63">
            <v>6641054.4299999997</v>
          </cell>
          <cell r="U63">
            <v>17451303.62293753</v>
          </cell>
          <cell r="W63">
            <v>19498456.405735373</v>
          </cell>
          <cell r="X63">
            <v>12842179.77</v>
          </cell>
          <cell r="Y63">
            <v>397308.35000000003</v>
          </cell>
          <cell r="Z63">
            <v>1089524.5</v>
          </cell>
          <cell r="AA63">
            <v>63728.344776936188</v>
          </cell>
          <cell r="AB63">
            <v>0</v>
          </cell>
          <cell r="AC63">
            <v>0</v>
          </cell>
          <cell r="AD63">
            <v>0</v>
          </cell>
          <cell r="AE63">
            <v>14392740.964776935</v>
          </cell>
          <cell r="AF63">
            <v>14392740.964776935</v>
          </cell>
          <cell r="AG63">
            <v>5105715.4409584384</v>
          </cell>
          <cell r="AH63">
            <v>5105715.4409584384</v>
          </cell>
        </row>
        <row r="64">
          <cell r="A64" t="str">
            <v>100699490A</v>
          </cell>
          <cell r="E64" t="str">
            <v>010</v>
          </cell>
          <cell r="F64" t="str">
            <v>Yes</v>
          </cell>
          <cell r="G64" t="str">
            <v>Private</v>
          </cell>
          <cell r="H64" t="str">
            <v>JANE PHILLIPS EP HSP</v>
          </cell>
          <cell r="I64" t="str">
            <v>3500 SE FRANK PHILLIPS BLVD</v>
          </cell>
          <cell r="J64" t="str">
            <v>BARTLESVILLE,OK 74006-</v>
          </cell>
          <cell r="K64" t="str">
            <v>OK</v>
          </cell>
          <cell r="L64" t="str">
            <v>370018</v>
          </cell>
          <cell r="M64">
            <v>44013</v>
          </cell>
          <cell r="N64">
            <v>44377</v>
          </cell>
          <cell r="Q64">
            <v>0.21897049222614501</v>
          </cell>
          <cell r="S64">
            <v>36634629.289999999</v>
          </cell>
          <cell r="T64">
            <v>3279677.74</v>
          </cell>
          <cell r="U64">
            <v>8740055.4572245795</v>
          </cell>
          <cell r="W64">
            <v>9765321.4910782166</v>
          </cell>
          <cell r="X64">
            <v>5268549.3800000008</v>
          </cell>
          <cell r="Y64">
            <v>277973.11</v>
          </cell>
          <cell r="Z64">
            <v>245130.53999999998</v>
          </cell>
          <cell r="AA64">
            <v>26031.451240214657</v>
          </cell>
          <cell r="AB64">
            <v>0</v>
          </cell>
          <cell r="AC64">
            <v>0</v>
          </cell>
          <cell r="AD64">
            <v>0</v>
          </cell>
          <cell r="AE64">
            <v>5817684.4812402157</v>
          </cell>
          <cell r="AF64">
            <v>5817684.4812402157</v>
          </cell>
          <cell r="AG64">
            <v>3947637.0098380009</v>
          </cell>
          <cell r="AH64">
            <v>3947637.0098380009</v>
          </cell>
        </row>
        <row r="65">
          <cell r="A65" t="str">
            <v>100700460A</v>
          </cell>
          <cell r="E65" t="str">
            <v>014</v>
          </cell>
          <cell r="F65" t="str">
            <v>No</v>
          </cell>
          <cell r="G65" t="str">
            <v>Private</v>
          </cell>
          <cell r="H65" t="str">
            <v>JANE PHILLIPS NOWATA</v>
          </cell>
          <cell r="I65" t="str">
            <v>237 S LOCUST STREET</v>
          </cell>
          <cell r="J65" t="str">
            <v>NOWATA,OK 74048-</v>
          </cell>
          <cell r="K65" t="str">
            <v>OK</v>
          </cell>
          <cell r="L65" t="str">
            <v>371305</v>
          </cell>
          <cell r="M65">
            <v>44013</v>
          </cell>
          <cell r="N65">
            <v>44377</v>
          </cell>
          <cell r="Q65">
            <v>0.46272278917439102</v>
          </cell>
          <cell r="S65">
            <v>1665104.3900000001</v>
          </cell>
          <cell r="T65">
            <v>118793.12</v>
          </cell>
          <cell r="U65">
            <v>833621.98673959286</v>
          </cell>
          <cell r="W65">
            <v>931411.3328439364</v>
          </cell>
          <cell r="X65">
            <v>246234.91</v>
          </cell>
          <cell r="Y65">
            <v>7568.09</v>
          </cell>
          <cell r="Z65">
            <v>11403.61</v>
          </cell>
          <cell r="AA65">
            <v>711.15274229012482</v>
          </cell>
          <cell r="AB65">
            <v>0</v>
          </cell>
          <cell r="AC65">
            <v>0</v>
          </cell>
          <cell r="AD65">
            <v>0</v>
          </cell>
          <cell r="AE65">
            <v>265917.7627422901</v>
          </cell>
          <cell r="AF65">
            <v>265917.7627422901</v>
          </cell>
          <cell r="AG65">
            <v>665493.57010164624</v>
          </cell>
          <cell r="AH65">
            <v>665493.57010164624</v>
          </cell>
        </row>
        <row r="66">
          <cell r="A66" t="str">
            <v>100699420A</v>
          </cell>
          <cell r="E66" t="str">
            <v>010</v>
          </cell>
          <cell r="F66" t="str">
            <v>Yes</v>
          </cell>
          <cell r="G66" t="str">
            <v>Private</v>
          </cell>
          <cell r="H66" t="str">
            <v>ALLIANCEHEALTH PONCA CITY</v>
          </cell>
          <cell r="I66" t="str">
            <v>1900 N 14 STREET</v>
          </cell>
          <cell r="J66" t="str">
            <v>PONCA CITY,OK 74601-</v>
          </cell>
          <cell r="K66" t="str">
            <v>OK</v>
          </cell>
          <cell r="L66" t="str">
            <v>370006</v>
          </cell>
          <cell r="M66">
            <v>43983</v>
          </cell>
          <cell r="N66">
            <v>44347</v>
          </cell>
          <cell r="Q66">
            <v>0.105716365411662</v>
          </cell>
          <cell r="S66">
            <v>44469130.780000001</v>
          </cell>
          <cell r="T66">
            <v>3463572.59</v>
          </cell>
          <cell r="U66">
            <v>5067271.184631723</v>
          </cell>
          <cell r="W66">
            <v>5673185.8328242879</v>
          </cell>
          <cell r="X66">
            <v>3348766.99</v>
          </cell>
          <cell r="Y66">
            <v>139827.76</v>
          </cell>
          <cell r="Z66">
            <v>584417.17999999993</v>
          </cell>
          <cell r="AA66">
            <v>20297.795526018046</v>
          </cell>
          <cell r="AB66">
            <v>0</v>
          </cell>
          <cell r="AC66">
            <v>0</v>
          </cell>
          <cell r="AD66">
            <v>0</v>
          </cell>
          <cell r="AE66">
            <v>4093309.7255260176</v>
          </cell>
          <cell r="AF66">
            <v>4093309.7255260176</v>
          </cell>
          <cell r="AG66">
            <v>1579876.1072982703</v>
          </cell>
          <cell r="AH66">
            <v>1579876.1072982703</v>
          </cell>
        </row>
        <row r="67">
          <cell r="A67" t="str">
            <v>200740630B</v>
          </cell>
          <cell r="E67" t="str">
            <v>014</v>
          </cell>
          <cell r="F67" t="str">
            <v>No</v>
          </cell>
          <cell r="G67" t="str">
            <v>Private</v>
          </cell>
          <cell r="H67" t="str">
            <v>MANGUM REGIONAL MEDICAL CENTER</v>
          </cell>
          <cell r="I67" t="str">
            <v>ONE WICKERSHAM DRIVE</v>
          </cell>
          <cell r="J67" t="str">
            <v>MANGUM,OK 73554-0000</v>
          </cell>
          <cell r="K67" t="str">
            <v>OK</v>
          </cell>
          <cell r="L67" t="str">
            <v>371330</v>
          </cell>
          <cell r="M67">
            <v>44197</v>
          </cell>
          <cell r="N67">
            <v>44561</v>
          </cell>
          <cell r="Q67">
            <v>0.45667194352449503</v>
          </cell>
          <cell r="S67">
            <v>1508554.6199999999</v>
          </cell>
          <cell r="T67">
            <v>104532.97</v>
          </cell>
          <cell r="U67">
            <v>743944.69806406915</v>
          </cell>
          <cell r="W67">
            <v>820761.8798303497</v>
          </cell>
          <cell r="X67">
            <v>195887.96999999997</v>
          </cell>
          <cell r="Y67">
            <v>5651.18</v>
          </cell>
          <cell r="Z67">
            <v>10014.58</v>
          </cell>
          <cell r="AA67">
            <v>259.42840932341403</v>
          </cell>
          <cell r="AB67">
            <v>0</v>
          </cell>
          <cell r="AC67">
            <v>0</v>
          </cell>
          <cell r="AD67">
            <v>0</v>
          </cell>
          <cell r="AE67">
            <v>211813.15840932337</v>
          </cell>
          <cell r="AF67">
            <v>211813.15840932337</v>
          </cell>
          <cell r="AG67">
            <v>608948.72142102639</v>
          </cell>
          <cell r="AH67">
            <v>608948.72142102639</v>
          </cell>
        </row>
        <row r="68">
          <cell r="A68" t="str">
            <v>100774650D</v>
          </cell>
          <cell r="E68" t="str">
            <v>014</v>
          </cell>
          <cell r="F68" t="str">
            <v>No</v>
          </cell>
          <cell r="G68" t="str">
            <v>Private</v>
          </cell>
          <cell r="H68" t="str">
            <v>MARY HURLEY HOSPITAL</v>
          </cell>
          <cell r="I68" t="str">
            <v>6 N COVINGTON</v>
          </cell>
          <cell r="J68" t="str">
            <v>COALGATE,OK 74538-2002</v>
          </cell>
          <cell r="K68" t="str">
            <v>OK</v>
          </cell>
          <cell r="L68" t="str">
            <v>371319</v>
          </cell>
          <cell r="M68">
            <v>44013</v>
          </cell>
          <cell r="N68">
            <v>44377</v>
          </cell>
          <cell r="Q68">
            <v>0.58509753785196295</v>
          </cell>
          <cell r="S68">
            <v>757944.34000000008</v>
          </cell>
          <cell r="T68">
            <v>10974</v>
          </cell>
          <cell r="U68">
            <v>454346.16059589648</v>
          </cell>
          <cell r="W68">
            <v>507643.95582735899</v>
          </cell>
          <cell r="X68">
            <v>226336.07</v>
          </cell>
          <cell r="Y68">
            <v>2589.38</v>
          </cell>
          <cell r="Z68">
            <v>5836.64</v>
          </cell>
          <cell r="AA68">
            <v>658.55657733388182</v>
          </cell>
          <cell r="AB68">
            <v>0</v>
          </cell>
          <cell r="AC68">
            <v>0</v>
          </cell>
          <cell r="AD68">
            <v>0</v>
          </cell>
          <cell r="AE68">
            <v>235420.64657733392</v>
          </cell>
          <cell r="AF68">
            <v>235420.64657733392</v>
          </cell>
          <cell r="AG68">
            <v>272223.30925002508</v>
          </cell>
          <cell r="AH68">
            <v>272223.30925002508</v>
          </cell>
        </row>
        <row r="69">
          <cell r="A69" t="str">
            <v>100700920A</v>
          </cell>
          <cell r="E69" t="str">
            <v>014</v>
          </cell>
          <cell r="F69" t="str">
            <v>No</v>
          </cell>
          <cell r="G69" t="str">
            <v>Private</v>
          </cell>
          <cell r="H69" t="str">
            <v>MCCURTAIN MEM HSP</v>
          </cell>
          <cell r="I69" t="str">
            <v>1301 E LINCOLN RD</v>
          </cell>
          <cell r="J69" t="str">
            <v>IDABEL,OK 74745-7300</v>
          </cell>
          <cell r="K69" t="str">
            <v>OK</v>
          </cell>
          <cell r="L69" t="str">
            <v>371342</v>
          </cell>
          <cell r="M69">
            <v>44013</v>
          </cell>
          <cell r="N69">
            <v>44377</v>
          </cell>
          <cell r="Q69">
            <v>0.28133719691814602</v>
          </cell>
          <cell r="S69">
            <v>7724594.2400000002</v>
          </cell>
          <cell r="T69">
            <v>339276.45</v>
          </cell>
          <cell r="U69">
            <v>2291126.5773197226</v>
          </cell>
          <cell r="W69">
            <v>2559890.805473852</v>
          </cell>
          <cell r="X69">
            <v>1939650.63</v>
          </cell>
          <cell r="Y69">
            <v>68181.180000000008</v>
          </cell>
          <cell r="Z69">
            <v>62915.92</v>
          </cell>
          <cell r="AA69">
            <v>6372.3963464538228</v>
          </cell>
          <cell r="AB69">
            <v>0</v>
          </cell>
          <cell r="AC69">
            <v>0</v>
          </cell>
          <cell r="AD69">
            <v>0</v>
          </cell>
          <cell r="AE69">
            <v>2077120.1263464536</v>
          </cell>
          <cell r="AF69">
            <v>2077120.1263464536</v>
          </cell>
          <cell r="AG69">
            <v>482770.67912739841</v>
          </cell>
          <cell r="AH69">
            <v>482770.67912739841</v>
          </cell>
        </row>
        <row r="70">
          <cell r="A70" t="str">
            <v>100700030A</v>
          </cell>
          <cell r="E70" t="str">
            <v>010</v>
          </cell>
          <cell r="F70" t="str">
            <v>Yes</v>
          </cell>
          <cell r="G70" t="str">
            <v>Private</v>
          </cell>
          <cell r="H70" t="str">
            <v>ADAIR COUNTY HC INC</v>
          </cell>
          <cell r="I70" t="str">
            <v>1401 WEST LOCUST</v>
          </cell>
          <cell r="J70" t="str">
            <v>STILWELL,OK 74960-</v>
          </cell>
          <cell r="K70" t="str">
            <v>OK</v>
          </cell>
          <cell r="L70" t="str">
            <v>370178</v>
          </cell>
          <cell r="M70">
            <v>44013</v>
          </cell>
          <cell r="N70">
            <v>44377</v>
          </cell>
          <cell r="Q70">
            <v>0.54384890008112896</v>
          </cell>
          <cell r="S70">
            <v>4804209.6500000004</v>
          </cell>
          <cell r="T70">
            <v>199316.96000000002</v>
          </cell>
          <cell r="U70">
            <v>2721162.44337516</v>
          </cell>
          <cell r="W70">
            <v>3040372.7091961349</v>
          </cell>
          <cell r="X70">
            <v>1128953.51</v>
          </cell>
          <cell r="Y70">
            <v>23938.42</v>
          </cell>
          <cell r="Z70">
            <v>25459.58</v>
          </cell>
          <cell r="AA70">
            <v>656.53537543547793</v>
          </cell>
          <cell r="AB70">
            <v>0</v>
          </cell>
          <cell r="AC70">
            <v>0</v>
          </cell>
          <cell r="AD70">
            <v>0</v>
          </cell>
          <cell r="AE70">
            <v>1179008.0453754354</v>
          </cell>
          <cell r="AF70">
            <v>1179008.0453754354</v>
          </cell>
          <cell r="AG70">
            <v>1861364.6638206996</v>
          </cell>
          <cell r="AH70">
            <v>1861364.6638206996</v>
          </cell>
        </row>
        <row r="71">
          <cell r="A71" t="str">
            <v>100699390A</v>
          </cell>
          <cell r="E71" t="str">
            <v>010</v>
          </cell>
          <cell r="F71" t="str">
            <v>Yes</v>
          </cell>
          <cell r="G71" t="str">
            <v>Private</v>
          </cell>
          <cell r="H71" t="str">
            <v>MERCY HOSPITAL OKLAHOMA CITY</v>
          </cell>
          <cell r="I71" t="str">
            <v>4300 WEST MEMORIAL RD</v>
          </cell>
          <cell r="J71" t="str">
            <v>OKLAHOMA CITY,OK 73120-8362</v>
          </cell>
          <cell r="K71" t="str">
            <v>OK</v>
          </cell>
          <cell r="L71" t="str">
            <v>370013</v>
          </cell>
          <cell r="M71">
            <v>44013</v>
          </cell>
          <cell r="N71">
            <v>44377</v>
          </cell>
          <cell r="Q71">
            <v>0.172563462764078</v>
          </cell>
          <cell r="S71">
            <v>125788695.89999999</v>
          </cell>
          <cell r="T71">
            <v>9212734.7300000004</v>
          </cell>
          <cell r="U71">
            <v>23296314.347617261</v>
          </cell>
          <cell r="W71">
            <v>26029125.361401584</v>
          </cell>
          <cell r="X71">
            <v>17114387.75</v>
          </cell>
          <cell r="Y71">
            <v>583218.73</v>
          </cell>
          <cell r="Z71">
            <v>2608458.21</v>
          </cell>
          <cell r="AA71">
            <v>124431.90170598669</v>
          </cell>
          <cell r="AB71">
            <v>0</v>
          </cell>
          <cell r="AC71">
            <v>0</v>
          </cell>
          <cell r="AD71">
            <v>0</v>
          </cell>
          <cell r="AE71">
            <v>20430496.591705989</v>
          </cell>
          <cell r="AF71">
            <v>20430496.591705989</v>
          </cell>
          <cell r="AG71">
            <v>5598628.7696955949</v>
          </cell>
          <cell r="AH71">
            <v>5598628.7696955949</v>
          </cell>
        </row>
        <row r="72">
          <cell r="A72" t="str">
            <v>200509290A</v>
          </cell>
          <cell r="E72" t="str">
            <v>010</v>
          </cell>
          <cell r="F72" t="str">
            <v>Yes</v>
          </cell>
          <cell r="G72" t="str">
            <v>Private</v>
          </cell>
          <cell r="H72" t="str">
            <v>MERCY HOSPITAL ADA, INC.</v>
          </cell>
          <cell r="I72" t="str">
            <v>430 NORTH MONTE VISTA</v>
          </cell>
          <cell r="J72" t="str">
            <v>ADA,OK 74820-4610</v>
          </cell>
          <cell r="K72" t="str">
            <v>OK</v>
          </cell>
          <cell r="L72" t="str">
            <v>370020</v>
          </cell>
          <cell r="M72">
            <v>44013</v>
          </cell>
          <cell r="N72">
            <v>44377</v>
          </cell>
          <cell r="Q72">
            <v>0.20318420185240399</v>
          </cell>
          <cell r="S72">
            <v>33898862.18</v>
          </cell>
          <cell r="T72">
            <v>2741683.19</v>
          </cell>
          <cell r="U72">
            <v>7444779.9664402455</v>
          </cell>
          <cell r="W72">
            <v>8318101.6594731901</v>
          </cell>
          <cell r="X72">
            <v>5103880.1400000006</v>
          </cell>
          <cell r="Y72">
            <v>195802.49</v>
          </cell>
          <cell r="Z72">
            <v>580595.25</v>
          </cell>
          <cell r="AA72">
            <v>18932.202108441696</v>
          </cell>
          <cell r="AB72">
            <v>0</v>
          </cell>
          <cell r="AC72">
            <v>0</v>
          </cell>
          <cell r="AD72">
            <v>0</v>
          </cell>
          <cell r="AE72">
            <v>5899210.0821084427</v>
          </cell>
          <cell r="AF72">
            <v>5899210.0821084427</v>
          </cell>
          <cell r="AG72">
            <v>2418891.5773647474</v>
          </cell>
          <cell r="AH72">
            <v>2418891.5773647474</v>
          </cell>
        </row>
        <row r="73">
          <cell r="A73" t="str">
            <v>100262320C</v>
          </cell>
          <cell r="E73" t="str">
            <v>010</v>
          </cell>
          <cell r="F73" t="str">
            <v>Yes</v>
          </cell>
          <cell r="G73" t="str">
            <v>Private</v>
          </cell>
          <cell r="H73" t="str">
            <v>MERCY HOSPITAL ARDMORE INC</v>
          </cell>
          <cell r="I73" t="str">
            <v>1011 14TH AVE NORTHWEST</v>
          </cell>
          <cell r="J73" t="str">
            <v>ARDMORE,OK 73401-</v>
          </cell>
          <cell r="K73" t="str">
            <v>OK</v>
          </cell>
          <cell r="L73" t="str">
            <v>370047</v>
          </cell>
          <cell r="M73">
            <v>44013</v>
          </cell>
          <cell r="N73">
            <v>44377</v>
          </cell>
          <cell r="Q73">
            <v>0.16341635225714601</v>
          </cell>
          <cell r="S73">
            <v>60345611.599999994</v>
          </cell>
          <cell r="T73">
            <v>6012301.5700000003</v>
          </cell>
          <cell r="U73">
            <v>10843968.113637827</v>
          </cell>
          <cell r="W73">
            <v>12116036.950445332</v>
          </cell>
          <cell r="X73">
            <v>9234830.6999999993</v>
          </cell>
          <cell r="Y73">
            <v>312997.15000000002</v>
          </cell>
          <cell r="Z73">
            <v>935246.81</v>
          </cell>
          <cell r="AA73">
            <v>33185.031912311177</v>
          </cell>
          <cell r="AB73">
            <v>0</v>
          </cell>
          <cell r="AC73">
            <v>0</v>
          </cell>
          <cell r="AD73">
            <v>0</v>
          </cell>
          <cell r="AE73">
            <v>10516259.691912312</v>
          </cell>
          <cell r="AF73">
            <v>10516259.691912312</v>
          </cell>
          <cell r="AG73">
            <v>1599777.2585330196</v>
          </cell>
          <cell r="AH73">
            <v>1599777.2585330196</v>
          </cell>
        </row>
        <row r="74">
          <cell r="A74" t="str">
            <v>200226190A</v>
          </cell>
          <cell r="E74" t="str">
            <v>010</v>
          </cell>
          <cell r="F74" t="str">
            <v>No</v>
          </cell>
          <cell r="G74" t="str">
            <v>Private</v>
          </cell>
          <cell r="H74" t="str">
            <v>MERCY HOSPITAL HEALDTON INC</v>
          </cell>
          <cell r="I74" t="str">
            <v>3462 HOSPITAL ROAD</v>
          </cell>
          <cell r="J74" t="str">
            <v>HEALDTON,OK 73438-6124</v>
          </cell>
          <cell r="K74" t="str">
            <v>OK</v>
          </cell>
          <cell r="L74" t="str">
            <v>371310</v>
          </cell>
          <cell r="M74">
            <v>44013</v>
          </cell>
          <cell r="N74">
            <v>44377</v>
          </cell>
          <cell r="Q74">
            <v>0.36756289302061501</v>
          </cell>
          <cell r="S74">
            <v>2071769.3699999999</v>
          </cell>
          <cell r="T74">
            <v>85623</v>
          </cell>
          <cell r="U74">
            <v>800827.85696868936</v>
          </cell>
          <cell r="W74">
            <v>894770.23579365446</v>
          </cell>
          <cell r="X74">
            <v>366686.35</v>
          </cell>
          <cell r="Y74">
            <v>5015.93</v>
          </cell>
          <cell r="Z74">
            <v>19460.669999999998</v>
          </cell>
          <cell r="AA74">
            <v>1018.0896043164257</v>
          </cell>
          <cell r="AB74">
            <v>0</v>
          </cell>
          <cell r="AC74">
            <v>0</v>
          </cell>
          <cell r="AD74">
            <v>0</v>
          </cell>
          <cell r="AE74">
            <v>392181.03960431641</v>
          </cell>
          <cell r="AF74">
            <v>392181.03960431641</v>
          </cell>
          <cell r="AG74">
            <v>502589.19618933805</v>
          </cell>
          <cell r="AH74">
            <v>502589.19618933805</v>
          </cell>
        </row>
        <row r="75">
          <cell r="A75" t="str">
            <v>200521810B</v>
          </cell>
          <cell r="E75" t="str">
            <v>014</v>
          </cell>
          <cell r="F75" t="str">
            <v>No</v>
          </cell>
          <cell r="G75" t="str">
            <v>Private</v>
          </cell>
          <cell r="H75" t="str">
            <v>MERCY HOSPITAL KINGFISHER, INC</v>
          </cell>
          <cell r="I75" t="str">
            <v>1000 KINGFISHER REGIONAL DR</v>
          </cell>
          <cell r="J75" t="str">
            <v>KINGFISHER,OK 73750-0059</v>
          </cell>
          <cell r="K75" t="str">
            <v>OK</v>
          </cell>
          <cell r="L75" t="str">
            <v>371313</v>
          </cell>
          <cell r="M75">
            <v>44013</v>
          </cell>
          <cell r="N75">
            <v>44377</v>
          </cell>
          <cell r="Q75">
            <v>0.34045501491817198</v>
          </cell>
          <cell r="S75">
            <v>2049444.02</v>
          </cell>
          <cell r="T75">
            <v>486962.55000000005</v>
          </cell>
          <cell r="U75">
            <v>872081.30676051578</v>
          </cell>
          <cell r="W75">
            <v>974382.18424993369</v>
          </cell>
          <cell r="X75">
            <v>354704.86</v>
          </cell>
          <cell r="Y75">
            <v>26724.39</v>
          </cell>
          <cell r="Z75">
            <v>41275.599999999999</v>
          </cell>
          <cell r="AA75">
            <v>14246.92952762061</v>
          </cell>
          <cell r="AB75">
            <v>0</v>
          </cell>
          <cell r="AC75">
            <v>0</v>
          </cell>
          <cell r="AD75">
            <v>0</v>
          </cell>
          <cell r="AE75">
            <v>436951.77952762059</v>
          </cell>
          <cell r="AF75">
            <v>436951.77952762059</v>
          </cell>
          <cell r="AG75">
            <v>537430.40472231316</v>
          </cell>
          <cell r="AH75">
            <v>537430.40472231316</v>
          </cell>
        </row>
        <row r="76">
          <cell r="A76" t="str">
            <v>200425410C</v>
          </cell>
          <cell r="E76" t="str">
            <v>014</v>
          </cell>
          <cell r="F76" t="str">
            <v>No</v>
          </cell>
          <cell r="G76" t="str">
            <v>Private</v>
          </cell>
          <cell r="H76" t="str">
            <v>MERCY HOSPITAL LOGAN COUNTY</v>
          </cell>
          <cell r="I76" t="str">
            <v>200 S ACADEMY RD</v>
          </cell>
          <cell r="J76" t="str">
            <v>GUTHRIE,OK 73044-8727</v>
          </cell>
          <cell r="K76" t="str">
            <v>OK</v>
          </cell>
          <cell r="L76" t="str">
            <v>371317</v>
          </cell>
          <cell r="M76">
            <v>44013</v>
          </cell>
          <cell r="N76">
            <v>44377</v>
          </cell>
          <cell r="Q76">
            <v>0.32283508378908699</v>
          </cell>
          <cell r="S76">
            <v>4676820.5</v>
          </cell>
          <cell r="T76">
            <v>1222954.8799999999</v>
          </cell>
          <cell r="U76">
            <v>1923510.5584825694</v>
          </cell>
          <cell r="W76">
            <v>2149151.0079079629</v>
          </cell>
          <cell r="X76">
            <v>889406.38</v>
          </cell>
          <cell r="Y76">
            <v>81117.34</v>
          </cell>
          <cell r="Z76">
            <v>50932.03</v>
          </cell>
          <cell r="AA76">
            <v>14182.781887572277</v>
          </cell>
          <cell r="AB76">
            <v>0</v>
          </cell>
          <cell r="AC76">
            <v>0</v>
          </cell>
          <cell r="AD76">
            <v>0</v>
          </cell>
          <cell r="AE76">
            <v>1035638.5318875723</v>
          </cell>
          <cell r="AF76">
            <v>1035638.5318875723</v>
          </cell>
          <cell r="AG76">
            <v>1113512.4760203906</v>
          </cell>
          <cell r="AH76">
            <v>1113512.4760203906</v>
          </cell>
        </row>
        <row r="77">
          <cell r="A77" t="str">
            <v>200318440B</v>
          </cell>
          <cell r="E77" t="str">
            <v>014</v>
          </cell>
          <cell r="F77" t="str">
            <v>No</v>
          </cell>
          <cell r="G77" t="str">
            <v>Private</v>
          </cell>
          <cell r="H77" t="str">
            <v>MERCY HOSPITAL TISHOMINGO</v>
          </cell>
          <cell r="I77" t="str">
            <v>1000 S BYRD ST</v>
          </cell>
          <cell r="J77" t="str">
            <v>TISHOMINGO,OK 73460-3265</v>
          </cell>
          <cell r="K77" t="str">
            <v>OK</v>
          </cell>
          <cell r="L77" t="str">
            <v>371304</v>
          </cell>
          <cell r="M77">
            <v>44013</v>
          </cell>
          <cell r="N77">
            <v>44377</v>
          </cell>
          <cell r="Q77">
            <v>0.45985778255694498</v>
          </cell>
          <cell r="S77">
            <v>2918315.19</v>
          </cell>
          <cell r="T77">
            <v>12691.62</v>
          </cell>
          <cell r="U77">
            <v>1361189.9705997333</v>
          </cell>
          <cell r="W77">
            <v>1520866.5137645185</v>
          </cell>
          <cell r="X77">
            <v>673022.02</v>
          </cell>
          <cell r="Y77">
            <v>2337.69</v>
          </cell>
          <cell r="Z77">
            <v>29017.72</v>
          </cell>
          <cell r="AA77">
            <v>1182.2111984668202</v>
          </cell>
          <cell r="AB77">
            <v>0</v>
          </cell>
          <cell r="AC77">
            <v>0</v>
          </cell>
          <cell r="AD77">
            <v>0</v>
          </cell>
          <cell r="AE77">
            <v>705559.64119846676</v>
          </cell>
          <cell r="AF77">
            <v>705559.64119846676</v>
          </cell>
          <cell r="AG77">
            <v>815306.87256605178</v>
          </cell>
          <cell r="AH77">
            <v>815306.87256605178</v>
          </cell>
        </row>
        <row r="78">
          <cell r="A78" t="str">
            <v>200490030A</v>
          </cell>
          <cell r="E78" t="str">
            <v>014</v>
          </cell>
          <cell r="F78" t="str">
            <v>No</v>
          </cell>
          <cell r="G78" t="str">
            <v>Private</v>
          </cell>
          <cell r="H78" t="str">
            <v>MERCY HOSPITAL WATONGA INC</v>
          </cell>
          <cell r="I78" t="str">
            <v>500 N CLARENCE NASH BLVD</v>
          </cell>
          <cell r="J78" t="str">
            <v>WATONGA,OK 73772-</v>
          </cell>
          <cell r="K78" t="str">
            <v>OK</v>
          </cell>
          <cell r="L78" t="str">
            <v>371302</v>
          </cell>
          <cell r="M78">
            <v>44013</v>
          </cell>
          <cell r="N78">
            <v>44377</v>
          </cell>
          <cell r="Q78">
            <v>0.34960123974208901</v>
          </cell>
          <cell r="S78">
            <v>2239867.06</v>
          </cell>
          <cell r="T78">
            <v>49810.5</v>
          </cell>
          <cell r="U78">
            <v>808398.80731013929</v>
          </cell>
          <cell r="W78">
            <v>903229.30844360369</v>
          </cell>
          <cell r="X78">
            <v>405535.37</v>
          </cell>
          <cell r="Y78">
            <v>7269.16</v>
          </cell>
          <cell r="Z78">
            <v>41342.479999999996</v>
          </cell>
          <cell r="AA78">
            <v>5027.8193453847171</v>
          </cell>
          <cell r="AB78">
            <v>0</v>
          </cell>
          <cell r="AC78">
            <v>0</v>
          </cell>
          <cell r="AD78">
            <v>0</v>
          </cell>
          <cell r="AE78">
            <v>459174.82934538467</v>
          </cell>
          <cell r="AF78">
            <v>459174.82934538467</v>
          </cell>
          <cell r="AG78">
            <v>444054.47909821902</v>
          </cell>
          <cell r="AH78">
            <v>444054.47909821902</v>
          </cell>
        </row>
        <row r="79">
          <cell r="A79" t="str">
            <v>200423910P</v>
          </cell>
          <cell r="B79" t="str">
            <v>100700490I</v>
          </cell>
          <cell r="C79" t="str">
            <v>100700490A</v>
          </cell>
          <cell r="E79" t="str">
            <v>010</v>
          </cell>
          <cell r="F79" t="str">
            <v>Yes</v>
          </cell>
          <cell r="G79" t="str">
            <v>Private</v>
          </cell>
          <cell r="H79" t="str">
            <v>MIDWEST REGIONAL MEDICAL</v>
          </cell>
          <cell r="I79" t="str">
            <v>2825 PARKLAWN DR</v>
          </cell>
          <cell r="J79" t="str">
            <v>MIDWEST CITY,OK 73110-</v>
          </cell>
          <cell r="K79" t="str">
            <v>OK</v>
          </cell>
          <cell r="L79" t="str">
            <v>370094</v>
          </cell>
          <cell r="M79">
            <v>44287</v>
          </cell>
          <cell r="N79">
            <v>44561</v>
          </cell>
          <cell r="Q79">
            <v>7.1693038435585998E-2</v>
          </cell>
          <cell r="S79">
            <v>104962938.19</v>
          </cell>
          <cell r="T79">
            <v>2932849.65</v>
          </cell>
          <cell r="U79">
            <v>7735376.8646509526</v>
          </cell>
          <cell r="W79">
            <v>8455727.6031780485</v>
          </cell>
          <cell r="X79">
            <v>4209101.58</v>
          </cell>
          <cell r="Y79">
            <v>79897.210000000006</v>
          </cell>
          <cell r="Z79">
            <v>270887.49</v>
          </cell>
          <cell r="AA79">
            <v>4277.0796285389852</v>
          </cell>
          <cell r="AB79">
            <v>0</v>
          </cell>
          <cell r="AC79">
            <v>0</v>
          </cell>
          <cell r="AD79">
            <v>0</v>
          </cell>
          <cell r="AE79">
            <v>4564163.3596285395</v>
          </cell>
          <cell r="AF79">
            <v>4564163.3596285395</v>
          </cell>
          <cell r="AG79">
            <v>3891564.243549509</v>
          </cell>
          <cell r="AH79">
            <v>3891564.243549509</v>
          </cell>
        </row>
        <row r="80">
          <cell r="A80" t="str">
            <v>200035670C</v>
          </cell>
          <cell r="E80" t="str">
            <v>010</v>
          </cell>
          <cell r="F80" t="str">
            <v>Yes</v>
          </cell>
          <cell r="G80" t="str">
            <v>Private</v>
          </cell>
          <cell r="H80" t="str">
            <v>NORTHWEST SURGICAL HOSPITAL</v>
          </cell>
          <cell r="I80" t="str">
            <v>9204 N MAY AVE</v>
          </cell>
          <cell r="J80" t="str">
            <v>OKLAHOMA CITY,OK 73120-4419</v>
          </cell>
          <cell r="K80" t="str">
            <v>OK</v>
          </cell>
          <cell r="L80" t="str">
            <v>370192</v>
          </cell>
          <cell r="M80">
            <v>44197</v>
          </cell>
          <cell r="N80">
            <v>44561</v>
          </cell>
          <cell r="Q80">
            <v>0.18005012607533999</v>
          </cell>
          <cell r="S80">
            <v>2456205.66</v>
          </cell>
          <cell r="T80">
            <v>100123.14</v>
          </cell>
          <cell r="U80">
            <v>460267.32273002266</v>
          </cell>
          <cell r="W80">
            <v>507792.95021717029</v>
          </cell>
          <cell r="X80">
            <v>331710.28000000003</v>
          </cell>
          <cell r="Y80">
            <v>10257.209999999999</v>
          </cell>
          <cell r="Z80">
            <v>55963.96</v>
          </cell>
          <cell r="AA80">
            <v>518.01158876204101</v>
          </cell>
          <cell r="AB80">
            <v>0</v>
          </cell>
          <cell r="AC80">
            <v>0</v>
          </cell>
          <cell r="AD80">
            <v>0</v>
          </cell>
          <cell r="AE80">
            <v>398449.46158876212</v>
          </cell>
          <cell r="AF80">
            <v>398449.46158876212</v>
          </cell>
          <cell r="AG80">
            <v>109343.48862840817</v>
          </cell>
          <cell r="AH80">
            <v>109343.48862840817</v>
          </cell>
        </row>
        <row r="81">
          <cell r="A81" t="str">
            <v>200280620A</v>
          </cell>
          <cell r="E81" t="str">
            <v>010</v>
          </cell>
          <cell r="F81" t="str">
            <v>Yes</v>
          </cell>
          <cell r="G81" t="str">
            <v>Private</v>
          </cell>
          <cell r="H81" t="str">
            <v>OKLAHOMA HEART HOSPITAL SOUTH, LLC</v>
          </cell>
          <cell r="I81" t="str">
            <v>5200 EAST I-240 SERVICE RD</v>
          </cell>
          <cell r="J81" t="str">
            <v>OKLAHOMA CITY,OK 73135-2610</v>
          </cell>
          <cell r="K81" t="str">
            <v>OK</v>
          </cell>
          <cell r="L81" t="str">
            <v>370234</v>
          </cell>
          <cell r="M81">
            <v>44197</v>
          </cell>
          <cell r="N81">
            <v>44561</v>
          </cell>
          <cell r="Q81">
            <v>0.20452402368026901</v>
          </cell>
          <cell r="S81">
            <v>29337634.460000001</v>
          </cell>
          <cell r="T81">
            <v>795207.75</v>
          </cell>
          <cell r="U81">
            <v>6162890.1337118493</v>
          </cell>
          <cell r="W81">
            <v>6799249.0631308071</v>
          </cell>
          <cell r="X81">
            <v>3801707.9299999997</v>
          </cell>
          <cell r="Y81">
            <v>128979.6</v>
          </cell>
          <cell r="Z81">
            <v>407533.51</v>
          </cell>
          <cell r="AA81">
            <v>26421.63303780209</v>
          </cell>
          <cell r="AB81">
            <v>0</v>
          </cell>
          <cell r="AC81">
            <v>0</v>
          </cell>
          <cell r="AD81">
            <v>0</v>
          </cell>
          <cell r="AE81">
            <v>4364642.6730378019</v>
          </cell>
          <cell r="AF81">
            <v>4364642.6730378019</v>
          </cell>
          <cell r="AG81">
            <v>2434606.3900930053</v>
          </cell>
          <cell r="AH81">
            <v>2434606.3900930053</v>
          </cell>
        </row>
        <row r="82">
          <cell r="A82" t="str">
            <v>200242900A</v>
          </cell>
          <cell r="E82" t="str">
            <v>010</v>
          </cell>
          <cell r="F82" t="str">
            <v>Yes</v>
          </cell>
          <cell r="G82" t="str">
            <v>Private</v>
          </cell>
          <cell r="H82" t="str">
            <v>OKLAHOMA STATE UNIVERSITY MEDICAL TRUST</v>
          </cell>
          <cell r="I82" t="str">
            <v>744 W 9TH ST</v>
          </cell>
          <cell r="J82" t="str">
            <v>TULSA,OK 74127-</v>
          </cell>
          <cell r="K82" t="str">
            <v>OK</v>
          </cell>
          <cell r="L82" t="str">
            <v>370078</v>
          </cell>
          <cell r="M82">
            <v>44013</v>
          </cell>
          <cell r="N82">
            <v>44377</v>
          </cell>
          <cell r="Q82">
            <v>0.182855770566309</v>
          </cell>
          <cell r="S82">
            <v>61696529</v>
          </cell>
          <cell r="T82">
            <v>2434032.33</v>
          </cell>
          <cell r="U82">
            <v>11726643.208847089</v>
          </cell>
          <cell r="W82">
            <v>13102255.644259397</v>
          </cell>
          <cell r="X82">
            <v>8635995.1199999992</v>
          </cell>
          <cell r="Y82">
            <v>231319.34</v>
          </cell>
          <cell r="Z82">
            <v>517329.71</v>
          </cell>
          <cell r="AA82">
            <v>28015.160864212179</v>
          </cell>
          <cell r="AB82">
            <v>0</v>
          </cell>
          <cell r="AC82">
            <v>0</v>
          </cell>
          <cell r="AD82">
            <v>0</v>
          </cell>
          <cell r="AE82">
            <v>9412659.3308642115</v>
          </cell>
          <cell r="AF82">
            <v>9412659.3308642115</v>
          </cell>
          <cell r="AG82">
            <v>3689596.3133951854</v>
          </cell>
          <cell r="AH82">
            <v>3689596.3133951854</v>
          </cell>
        </row>
        <row r="83">
          <cell r="A83" t="str">
            <v>200231400B</v>
          </cell>
          <cell r="E83" t="str">
            <v>014</v>
          </cell>
          <cell r="F83" t="str">
            <v>No</v>
          </cell>
          <cell r="G83" t="str">
            <v>Private</v>
          </cell>
          <cell r="H83" t="str">
            <v>PRAGUE HEALTHCARE AUTHORITY</v>
          </cell>
          <cell r="I83" t="str">
            <v xml:space="preserve">1322 KLABZUBA AVE  </v>
          </cell>
          <cell r="J83" t="str">
            <v>PRAGUE,OK  74864-1090</v>
          </cell>
          <cell r="K83" t="str">
            <v>OK</v>
          </cell>
          <cell r="L83">
            <v>371301</v>
          </cell>
          <cell r="M83">
            <v>43739</v>
          </cell>
          <cell r="N83">
            <v>44104</v>
          </cell>
          <cell r="Q83">
            <v>0.46123453275773402</v>
          </cell>
          <cell r="S83">
            <v>1118260.02</v>
          </cell>
          <cell r="T83">
            <v>17181.88</v>
          </cell>
          <cell r="U83">
            <v>528889.69386083225</v>
          </cell>
          <cell r="W83">
            <v>601865.49624684628</v>
          </cell>
          <cell r="X83">
            <v>194183</v>
          </cell>
          <cell r="Y83">
            <v>5286.71</v>
          </cell>
          <cell r="Z83">
            <v>7829.0199999999995</v>
          </cell>
          <cell r="AA83">
            <v>2411.8042693156171</v>
          </cell>
          <cell r="AB83">
            <v>0</v>
          </cell>
          <cell r="AC83">
            <v>0</v>
          </cell>
          <cell r="AD83">
            <v>0</v>
          </cell>
          <cell r="AE83">
            <v>209710.5342693156</v>
          </cell>
          <cell r="AF83">
            <v>209710.5342693156</v>
          </cell>
          <cell r="AG83">
            <v>392154.96197753068</v>
          </cell>
          <cell r="AH83">
            <v>392154.96197753068</v>
          </cell>
        </row>
        <row r="84">
          <cell r="A84" t="str">
            <v>100699570A</v>
          </cell>
          <cell r="E84" t="str">
            <v>010</v>
          </cell>
          <cell r="F84" t="str">
            <v>Yes</v>
          </cell>
          <cell r="G84" t="str">
            <v>Private</v>
          </cell>
          <cell r="H84" t="str">
            <v>SAINT FRANCIS HOSPITAL</v>
          </cell>
          <cell r="I84" t="str">
            <v>6161 S YALE</v>
          </cell>
          <cell r="J84" t="str">
            <v>TULSA,OK 74136-0001</v>
          </cell>
          <cell r="K84" t="str">
            <v>OK</v>
          </cell>
          <cell r="L84" t="str">
            <v>370091</v>
          </cell>
          <cell r="M84">
            <v>44013</v>
          </cell>
          <cell r="N84">
            <v>44377</v>
          </cell>
          <cell r="Q84">
            <v>0.15823099862434101</v>
          </cell>
          <cell r="S84">
            <v>252283146.08000001</v>
          </cell>
          <cell r="T84">
            <v>17132367.780000001</v>
          </cell>
          <cell r="U84">
            <v>42662063.790169761</v>
          </cell>
          <cell r="W84">
            <v>47666604.682642303</v>
          </cell>
          <cell r="X84">
            <v>36369000.370000005</v>
          </cell>
          <cell r="Y84">
            <v>1311342.03</v>
          </cell>
          <cell r="Z84">
            <v>4058706.3600000003</v>
          </cell>
          <cell r="AA84">
            <v>575962.34628695226</v>
          </cell>
          <cell r="AB84">
            <v>0</v>
          </cell>
          <cell r="AC84">
            <v>0</v>
          </cell>
          <cell r="AD84">
            <v>203360.83</v>
          </cell>
          <cell r="AE84">
            <v>42518371.936286956</v>
          </cell>
          <cell r="AF84">
            <v>42518371.936286956</v>
          </cell>
          <cell r="AG84">
            <v>5148232.7463553473</v>
          </cell>
          <cell r="AH84">
            <v>5148232.7463553473</v>
          </cell>
        </row>
        <row r="85">
          <cell r="A85" t="str">
            <v>200700900A</v>
          </cell>
          <cell r="E85" t="str">
            <v>010</v>
          </cell>
          <cell r="F85" t="str">
            <v>Yes</v>
          </cell>
          <cell r="G85" t="str">
            <v>Private</v>
          </cell>
          <cell r="H85" t="str">
            <v>SAINT FRANCIS HOSPITAL MUSKOGEE INC</v>
          </cell>
          <cell r="I85" t="str">
            <v>300 ROCKEFELLER DRIVE</v>
          </cell>
          <cell r="J85" t="str">
            <v>MUSKOGEE,OK 74401-5075</v>
          </cell>
          <cell r="K85" t="str">
            <v>OK</v>
          </cell>
          <cell r="L85" t="str">
            <v>370025</v>
          </cell>
          <cell r="M85">
            <v>44013</v>
          </cell>
          <cell r="N85">
            <v>44377</v>
          </cell>
          <cell r="Q85">
            <v>0.145144371859139</v>
          </cell>
          <cell r="S85">
            <v>80211326.359999999</v>
          </cell>
          <cell r="T85">
            <v>6426963.2200000007</v>
          </cell>
          <cell r="U85">
            <v>12575060.120039288</v>
          </cell>
          <cell r="W85">
            <v>14050197.44357726</v>
          </cell>
          <cell r="X85">
            <v>10981916.09</v>
          </cell>
          <cell r="Y85">
            <v>424881.69</v>
          </cell>
          <cell r="Z85">
            <v>752074.49</v>
          </cell>
          <cell r="AA85">
            <v>109004.83934710387</v>
          </cell>
          <cell r="AB85">
            <v>0</v>
          </cell>
          <cell r="AC85">
            <v>0</v>
          </cell>
          <cell r="AD85">
            <v>0</v>
          </cell>
          <cell r="AE85">
            <v>12267877.109347103</v>
          </cell>
          <cell r="AF85">
            <v>12267877.109347103</v>
          </cell>
          <cell r="AG85">
            <v>1782320.3342301566</v>
          </cell>
          <cell r="AH85">
            <v>1782320.3342301566</v>
          </cell>
        </row>
        <row r="86">
          <cell r="A86" t="str">
            <v>200031310A</v>
          </cell>
          <cell r="E86" t="str">
            <v>010</v>
          </cell>
          <cell r="F86" t="str">
            <v>Yes</v>
          </cell>
          <cell r="G86" t="str">
            <v>Private</v>
          </cell>
          <cell r="H86" t="str">
            <v>SAINT FRANCIS HOSPITAL SOUTH</v>
          </cell>
          <cell r="I86" t="str">
            <v>10501 E 91ST S</v>
          </cell>
          <cell r="J86" t="str">
            <v>TULSA,OK 74133-</v>
          </cell>
          <cell r="K86" t="str">
            <v>OK</v>
          </cell>
          <cell r="L86" t="str">
            <v>370218</v>
          </cell>
          <cell r="M86">
            <v>44013</v>
          </cell>
          <cell r="N86">
            <v>44377</v>
          </cell>
          <cell r="Q86">
            <v>0.13389677870449901</v>
          </cell>
          <cell r="S86">
            <v>53969531.810000002</v>
          </cell>
          <cell r="T86">
            <v>5095254.9399999995</v>
          </cell>
          <cell r="U86">
            <v>7908584.6806931756</v>
          </cell>
          <cell r="W86">
            <v>8836313.719559567</v>
          </cell>
          <cell r="X86">
            <v>6360964.0500000007</v>
          </cell>
          <cell r="Y86">
            <v>323474.05000000005</v>
          </cell>
          <cell r="Z86">
            <v>1306797.3599999999</v>
          </cell>
          <cell r="AA86">
            <v>133136.25872191493</v>
          </cell>
          <cell r="AB86">
            <v>0</v>
          </cell>
          <cell r="AC86">
            <v>0</v>
          </cell>
          <cell r="AD86">
            <v>0</v>
          </cell>
          <cell r="AE86">
            <v>8124371.718721916</v>
          </cell>
          <cell r="AF86">
            <v>8124371.718721916</v>
          </cell>
          <cell r="AG86">
            <v>711942.00083765108</v>
          </cell>
          <cell r="AH86">
            <v>711942.00083765108</v>
          </cell>
        </row>
        <row r="87">
          <cell r="A87" t="str">
            <v>100700450A</v>
          </cell>
          <cell r="E87" t="str">
            <v>014</v>
          </cell>
          <cell r="F87" t="str">
            <v>No</v>
          </cell>
          <cell r="G87" t="str">
            <v>Private</v>
          </cell>
          <cell r="H87" t="str">
            <v>SEILING MUNICIPAL HOSPITAL</v>
          </cell>
          <cell r="I87" t="str">
            <v xml:space="preserve">809 NE HWY 60  </v>
          </cell>
          <cell r="J87" t="str">
            <v xml:space="preserve">SEILING,OK  73663-    </v>
          </cell>
          <cell r="K87" t="str">
            <v>OK</v>
          </cell>
          <cell r="L87">
            <v>371332</v>
          </cell>
          <cell r="M87">
            <v>43647</v>
          </cell>
          <cell r="N87">
            <v>44012</v>
          </cell>
          <cell r="Q87">
            <v>0.44851827008731998</v>
          </cell>
          <cell r="S87">
            <v>420927.08999999997</v>
          </cell>
          <cell r="T87">
            <v>74737</v>
          </cell>
          <cell r="U87">
            <v>224515.31275309861</v>
          </cell>
          <cell r="W87">
            <v>257055.01864075757</v>
          </cell>
          <cell r="X87">
            <v>72255.899999999994</v>
          </cell>
          <cell r="Y87">
            <v>5313.34</v>
          </cell>
          <cell r="Z87">
            <v>3929.38</v>
          </cell>
          <cell r="AA87">
            <v>1647.7368696488945</v>
          </cell>
          <cell r="AB87">
            <v>0</v>
          </cell>
          <cell r="AC87">
            <v>0</v>
          </cell>
          <cell r="AD87">
            <v>0</v>
          </cell>
          <cell r="AE87">
            <v>83146.356869648895</v>
          </cell>
          <cell r="AF87">
            <v>83146.356869648895</v>
          </cell>
          <cell r="AG87">
            <v>173908.66177110869</v>
          </cell>
          <cell r="AH87">
            <v>173908.66177110869</v>
          </cell>
        </row>
        <row r="88">
          <cell r="A88" t="str">
            <v>100697950B</v>
          </cell>
          <cell r="B88" t="str">
            <v>100697950I</v>
          </cell>
          <cell r="C88" t="str">
            <v>100697950M</v>
          </cell>
          <cell r="E88" t="str">
            <v>010</v>
          </cell>
          <cell r="F88" t="str">
            <v>Yes</v>
          </cell>
          <cell r="G88" t="str">
            <v>Private</v>
          </cell>
          <cell r="H88" t="str">
            <v>SOUTHWESTERN MEDICAL CENT</v>
          </cell>
          <cell r="I88" t="str">
            <v>5602 SW LEE BLVD</v>
          </cell>
          <cell r="J88" t="str">
            <v>LAWTON,OK 73505-9635</v>
          </cell>
          <cell r="K88" t="str">
            <v>OK</v>
          </cell>
          <cell r="L88" t="str">
            <v>370097</v>
          </cell>
          <cell r="M88">
            <v>44136</v>
          </cell>
          <cell r="N88">
            <v>44500</v>
          </cell>
          <cell r="Q88">
            <v>0.117697280863978</v>
          </cell>
          <cell r="S88">
            <v>33228125.959999997</v>
          </cell>
          <cell r="T88">
            <v>1034857.76</v>
          </cell>
          <cell r="U88">
            <v>4032660.0181307457</v>
          </cell>
          <cell r="W88">
            <v>4468225.817516231</v>
          </cell>
          <cell r="X88">
            <v>3338116.78</v>
          </cell>
          <cell r="Y88">
            <v>39570.559999999998</v>
          </cell>
          <cell r="Z88">
            <v>312416.87</v>
          </cell>
          <cell r="AA88">
            <v>30695.870733974836</v>
          </cell>
          <cell r="AB88">
            <v>0</v>
          </cell>
          <cell r="AC88">
            <v>0</v>
          </cell>
          <cell r="AD88">
            <v>0</v>
          </cell>
          <cell r="AE88">
            <v>3720800.0807339749</v>
          </cell>
          <cell r="AF88">
            <v>3720800.0807339749</v>
          </cell>
          <cell r="AG88">
            <v>747425.73678225605</v>
          </cell>
          <cell r="AH88">
            <v>747425.73678225605</v>
          </cell>
        </row>
        <row r="89">
          <cell r="A89" t="str">
            <v>100699540A</v>
          </cell>
          <cell r="E89" t="str">
            <v>010</v>
          </cell>
          <cell r="F89" t="str">
            <v>Yes</v>
          </cell>
          <cell r="G89" t="str">
            <v>Private</v>
          </cell>
          <cell r="H89" t="str">
            <v>ST ANTHONY HSP</v>
          </cell>
          <cell r="I89" t="str">
            <v>1000 N LEE AVE</v>
          </cell>
          <cell r="J89" t="str">
            <v>OKLAHOMA CITY,OK 73102-1036</v>
          </cell>
          <cell r="K89" t="str">
            <v>OK</v>
          </cell>
          <cell r="L89" t="str">
            <v>370037</v>
          </cell>
          <cell r="M89">
            <v>44197</v>
          </cell>
          <cell r="N89">
            <v>44561</v>
          </cell>
          <cell r="Q89">
            <v>0.14842478357792699</v>
          </cell>
          <cell r="S89">
            <v>297449619.39999998</v>
          </cell>
          <cell r="T89">
            <v>16463440.92</v>
          </cell>
          <cell r="U89">
            <v>46592478.040280737</v>
          </cell>
          <cell r="W89">
            <v>51403457.75943917</v>
          </cell>
          <cell r="X89">
            <v>30036118.650000002</v>
          </cell>
          <cell r="Y89">
            <v>693663.91</v>
          </cell>
          <cell r="Z89">
            <v>2903647.2199999997</v>
          </cell>
          <cell r="AA89">
            <v>750259.75285149366</v>
          </cell>
          <cell r="AB89">
            <v>0</v>
          </cell>
          <cell r="AC89">
            <v>0</v>
          </cell>
          <cell r="AD89">
            <v>0</v>
          </cell>
          <cell r="AE89">
            <v>34383689.532851495</v>
          </cell>
          <cell r="AF89">
            <v>34383689.532851495</v>
          </cell>
          <cell r="AG89">
            <v>17019768.226587676</v>
          </cell>
          <cell r="AH89">
            <v>17019768.226587676</v>
          </cell>
        </row>
        <row r="90">
          <cell r="A90" t="str">
            <v>100740840B</v>
          </cell>
          <cell r="B90" t="str">
            <v>200196450C</v>
          </cell>
          <cell r="E90" t="str">
            <v>010</v>
          </cell>
          <cell r="F90" t="str">
            <v>Yes</v>
          </cell>
          <cell r="G90" t="str">
            <v>Private</v>
          </cell>
          <cell r="H90" t="str">
            <v>ST. ANTHONY SHAWNEE HOSPITAL, INC</v>
          </cell>
          <cell r="I90" t="str">
            <v>1102 W MACARTHUR</v>
          </cell>
          <cell r="J90" t="str">
            <v>SHAWNEE,OK 74804-1743</v>
          </cell>
          <cell r="K90" t="str">
            <v>OK</v>
          </cell>
          <cell r="L90" t="str">
            <v>370149</v>
          </cell>
          <cell r="M90">
            <v>44197</v>
          </cell>
          <cell r="N90">
            <v>44561</v>
          </cell>
          <cell r="Q90">
            <v>0.219754163188428</v>
          </cell>
          <cell r="S90">
            <v>67508754.209999993</v>
          </cell>
          <cell r="T90">
            <v>4104989.23</v>
          </cell>
          <cell r="U90">
            <v>15737418.262447974</v>
          </cell>
          <cell r="W90">
            <v>17362410.17696033</v>
          </cell>
          <cell r="X90">
            <v>10227851.270000001</v>
          </cell>
          <cell r="Y90">
            <v>290931.84000000003</v>
          </cell>
          <cell r="Z90">
            <v>1346543.76</v>
          </cell>
          <cell r="AA90">
            <v>126184.63899344862</v>
          </cell>
          <cell r="AB90">
            <v>0</v>
          </cell>
          <cell r="AC90">
            <v>0</v>
          </cell>
          <cell r="AD90">
            <v>0</v>
          </cell>
          <cell r="AE90">
            <v>11991511.508993451</v>
          </cell>
          <cell r="AF90">
            <v>11991511.508993451</v>
          </cell>
          <cell r="AG90">
            <v>5370898.6679668799</v>
          </cell>
          <cell r="AH90">
            <v>5370898.6679668799</v>
          </cell>
        </row>
        <row r="91">
          <cell r="A91" t="str">
            <v>200310990A</v>
          </cell>
          <cell r="E91" t="str">
            <v>010</v>
          </cell>
          <cell r="F91" t="str">
            <v>Yes</v>
          </cell>
          <cell r="G91" t="str">
            <v>Private</v>
          </cell>
          <cell r="H91" t="str">
            <v>ST JOHN BROKEN ARROW, INC</v>
          </cell>
          <cell r="I91" t="str">
            <v>1000 W BOISE CIRCLE</v>
          </cell>
          <cell r="J91" t="str">
            <v>BROKEN ARROW,OK 74012-4900</v>
          </cell>
          <cell r="K91" t="str">
            <v>OK</v>
          </cell>
          <cell r="L91" t="str">
            <v>370235</v>
          </cell>
          <cell r="M91">
            <v>44013</v>
          </cell>
          <cell r="N91">
            <v>44377</v>
          </cell>
          <cell r="Q91">
            <v>0.1997281674951</v>
          </cell>
          <cell r="S91">
            <v>29846778.75</v>
          </cell>
          <cell r="T91">
            <v>335474.94</v>
          </cell>
          <cell r="U91">
            <v>6028246.2203759206</v>
          </cell>
          <cell r="W91">
            <v>6735399.1810987396</v>
          </cell>
          <cell r="X91">
            <v>3893450.68</v>
          </cell>
          <cell r="Y91">
            <v>57458.460000000006</v>
          </cell>
          <cell r="Z91">
            <v>411537.62</v>
          </cell>
          <cell r="AA91">
            <v>45533.905860828854</v>
          </cell>
          <cell r="AB91">
            <v>0</v>
          </cell>
          <cell r="AC91">
            <v>0</v>
          </cell>
          <cell r="AD91">
            <v>0</v>
          </cell>
          <cell r="AE91">
            <v>4407980.6658608289</v>
          </cell>
          <cell r="AF91">
            <v>4407980.6658608289</v>
          </cell>
          <cell r="AG91">
            <v>2327418.5152379107</v>
          </cell>
          <cell r="AH91">
            <v>2327418.5152379107</v>
          </cell>
        </row>
        <row r="92">
          <cell r="A92" t="str">
            <v>100699400A</v>
          </cell>
          <cell r="E92" t="str">
            <v>010</v>
          </cell>
          <cell r="F92" t="str">
            <v>Yes</v>
          </cell>
          <cell r="G92" t="str">
            <v>Private</v>
          </cell>
          <cell r="H92" t="str">
            <v>ST JOHN MED CTR</v>
          </cell>
          <cell r="I92" t="str">
            <v>1923 S UTICA AVENUE</v>
          </cell>
          <cell r="J92" t="str">
            <v>TULSA,OK 74104-6520</v>
          </cell>
          <cell r="K92" t="str">
            <v>OK</v>
          </cell>
          <cell r="L92" t="str">
            <v>370114</v>
          </cell>
          <cell r="M92">
            <v>44013</v>
          </cell>
          <cell r="N92">
            <v>44377</v>
          </cell>
          <cell r="Q92">
            <v>0.20506550790154701</v>
          </cell>
          <cell r="S92">
            <v>88661972.349999994</v>
          </cell>
          <cell r="T92">
            <v>4167379.6100000003</v>
          </cell>
          <cell r="U92">
            <v>19036098.207848866</v>
          </cell>
          <cell r="W92">
            <v>21269157.826878697</v>
          </cell>
          <cell r="X92">
            <v>11131932.58</v>
          </cell>
          <cell r="Y92">
            <v>459497.28</v>
          </cell>
          <cell r="Z92">
            <v>977571.89999999991</v>
          </cell>
          <cell r="AA92">
            <v>158546.55582800659</v>
          </cell>
          <cell r="AB92">
            <v>0</v>
          </cell>
          <cell r="AC92">
            <v>0</v>
          </cell>
          <cell r="AD92">
            <v>0</v>
          </cell>
          <cell r="AE92">
            <v>12727548.315828007</v>
          </cell>
          <cell r="AF92">
            <v>12727548.315828007</v>
          </cell>
          <cell r="AG92">
            <v>8541609.51105069</v>
          </cell>
          <cell r="AH92">
            <v>8541609.51105069</v>
          </cell>
        </row>
        <row r="93">
          <cell r="A93" t="str">
            <v>200106410A</v>
          </cell>
          <cell r="E93" t="str">
            <v>010</v>
          </cell>
          <cell r="F93" t="str">
            <v>Yes</v>
          </cell>
          <cell r="G93" t="str">
            <v>Private</v>
          </cell>
          <cell r="H93" t="str">
            <v>ST JOHN OWASSO</v>
          </cell>
          <cell r="I93" t="str">
            <v>12451 E 100TH ST NORTH</v>
          </cell>
          <cell r="J93" t="str">
            <v>OWASSO,OK 74055-4600</v>
          </cell>
          <cell r="K93" t="str">
            <v>OK</v>
          </cell>
          <cell r="L93" t="str">
            <v>370227</v>
          </cell>
          <cell r="M93">
            <v>44013</v>
          </cell>
          <cell r="N93">
            <v>44377</v>
          </cell>
          <cell r="Q93">
            <v>0.203869156286095</v>
          </cell>
          <cell r="S93">
            <v>15819213.809999999</v>
          </cell>
          <cell r="T93">
            <v>896566.62</v>
          </cell>
          <cell r="U93">
            <v>3407832.052927718</v>
          </cell>
          <cell r="W93">
            <v>3807593.183740268</v>
          </cell>
          <cell r="X93">
            <v>2027039.01</v>
          </cell>
          <cell r="Y93">
            <v>77523.100000000006</v>
          </cell>
          <cell r="Z93">
            <v>294710.95</v>
          </cell>
          <cell r="AA93">
            <v>16434.821375718504</v>
          </cell>
          <cell r="AB93">
            <v>0</v>
          </cell>
          <cell r="AC93">
            <v>0</v>
          </cell>
          <cell r="AD93">
            <v>0</v>
          </cell>
          <cell r="AE93">
            <v>2415707.8813757184</v>
          </cell>
          <cell r="AF93">
            <v>2415707.8813757184</v>
          </cell>
          <cell r="AG93">
            <v>1391885.3023645496</v>
          </cell>
          <cell r="AH93">
            <v>1391885.3023645496</v>
          </cell>
        </row>
        <row r="94">
          <cell r="A94" t="str">
            <v>100699550A</v>
          </cell>
          <cell r="E94" t="str">
            <v>014</v>
          </cell>
          <cell r="F94" t="str">
            <v>No</v>
          </cell>
          <cell r="G94" t="str">
            <v>Private</v>
          </cell>
          <cell r="H94" t="str">
            <v>ST JOHN SAPULPA INC</v>
          </cell>
          <cell r="I94" t="str">
            <v>1004 E BRYAN</v>
          </cell>
          <cell r="J94" t="str">
            <v>SAPULPA,OK 74066-4513</v>
          </cell>
          <cell r="K94" t="str">
            <v>OK</v>
          </cell>
          <cell r="L94" t="str">
            <v>371312</v>
          </cell>
          <cell r="M94">
            <v>44013</v>
          </cell>
          <cell r="N94">
            <v>44377</v>
          </cell>
          <cell r="Q94">
            <v>0.233795078051134</v>
          </cell>
          <cell r="S94">
            <v>20439286.57</v>
          </cell>
          <cell r="T94">
            <v>293783.92</v>
          </cell>
          <cell r="U94">
            <v>4895278.0028003613</v>
          </cell>
          <cell r="W94">
            <v>5469526.3341874778</v>
          </cell>
          <cell r="X94">
            <v>2436095.59</v>
          </cell>
          <cell r="Y94">
            <v>42348</v>
          </cell>
          <cell r="Z94">
            <v>170665.11</v>
          </cell>
          <cell r="AA94">
            <v>28547.835354019</v>
          </cell>
          <cell r="AB94">
            <v>0</v>
          </cell>
          <cell r="AC94">
            <v>0</v>
          </cell>
          <cell r="AD94">
            <v>0</v>
          </cell>
          <cell r="AE94">
            <v>2677656.5353540187</v>
          </cell>
          <cell r="AF94">
            <v>2677656.5353540187</v>
          </cell>
          <cell r="AG94">
            <v>2791869.7988334592</v>
          </cell>
          <cell r="AH94">
            <v>2791869.7988334592</v>
          </cell>
        </row>
        <row r="95">
          <cell r="A95" t="str">
            <v>100690020A</v>
          </cell>
          <cell r="E95" t="str">
            <v>010</v>
          </cell>
          <cell r="F95" t="str">
            <v>Yes</v>
          </cell>
          <cell r="G95" t="str">
            <v>Private</v>
          </cell>
          <cell r="H95" t="str">
            <v>ST MARY'S REGIONAL MEDICAL CENTER</v>
          </cell>
          <cell r="I95" t="str">
            <v>305 S 5TH ST</v>
          </cell>
          <cell r="J95" t="str">
            <v>ENID,OK 73701-5832</v>
          </cell>
          <cell r="K95" t="str">
            <v>OK</v>
          </cell>
          <cell r="L95" t="str">
            <v>370026</v>
          </cell>
          <cell r="M95">
            <v>44197</v>
          </cell>
          <cell r="N95">
            <v>44561</v>
          </cell>
          <cell r="Q95">
            <v>0.10983703484148299</v>
          </cell>
          <cell r="S95">
            <v>42724241.189999998</v>
          </cell>
          <cell r="T95">
            <v>1722526.5</v>
          </cell>
          <cell r="U95">
            <v>4881901.1713578301</v>
          </cell>
          <cell r="W95">
            <v>5385989.5674726125</v>
          </cell>
          <cell r="X95">
            <v>3520826.29</v>
          </cell>
          <cell r="Y95">
            <v>62080.58</v>
          </cell>
          <cell r="Z95">
            <v>156972.64000000001</v>
          </cell>
          <cell r="AA95">
            <v>9522.3680484834858</v>
          </cell>
          <cell r="AB95">
            <v>0</v>
          </cell>
          <cell r="AC95">
            <v>0</v>
          </cell>
          <cell r="AD95">
            <v>0</v>
          </cell>
          <cell r="AE95">
            <v>3749401.8780484837</v>
          </cell>
          <cell r="AF95">
            <v>3749401.8780484837</v>
          </cell>
          <cell r="AG95">
            <v>1636587.6894241287</v>
          </cell>
          <cell r="AH95">
            <v>1636587.6894241287</v>
          </cell>
        </row>
        <row r="96">
          <cell r="A96" t="str">
            <v>201055780B</v>
          </cell>
          <cell r="B96" t="str">
            <v>200125010B</v>
          </cell>
          <cell r="E96" t="str">
            <v>014</v>
          </cell>
          <cell r="F96" t="str">
            <v>No</v>
          </cell>
          <cell r="G96" t="str">
            <v>Private</v>
          </cell>
          <cell r="H96" t="str">
            <v>STROUD REGIONAL MEDICAL CENTER</v>
          </cell>
          <cell r="I96" t="str">
            <v>2308 W HIGHWAY 66</v>
          </cell>
          <cell r="J96" t="str">
            <v>STROUD,OK 74079-</v>
          </cell>
          <cell r="K96" t="str">
            <v>OK</v>
          </cell>
          <cell r="L96" t="str">
            <v>371316</v>
          </cell>
          <cell r="M96">
            <v>44105</v>
          </cell>
          <cell r="N96">
            <v>44500</v>
          </cell>
          <cell r="Q96">
            <v>0.96663901190768398</v>
          </cell>
          <cell r="S96">
            <v>2062908.95</v>
          </cell>
          <cell r="T96">
            <v>69334.569999999992</v>
          </cell>
          <cell r="U96">
            <v>2081514.7560356238</v>
          </cell>
          <cell r="W96">
            <v>2308776.8859321689</v>
          </cell>
          <cell r="X96">
            <v>389685.1</v>
          </cell>
          <cell r="Y96">
            <v>7938.79</v>
          </cell>
          <cell r="Z96">
            <v>12194.66</v>
          </cell>
          <cell r="AA96">
            <v>552.1311101015616</v>
          </cell>
          <cell r="AB96">
            <v>0</v>
          </cell>
          <cell r="AC96">
            <v>0</v>
          </cell>
          <cell r="AD96">
            <v>0</v>
          </cell>
          <cell r="AE96">
            <v>410370.68111010152</v>
          </cell>
          <cell r="AF96">
            <v>410370.68111010152</v>
          </cell>
          <cell r="AG96">
            <v>1898406.2048220674</v>
          </cell>
          <cell r="AH96">
            <v>1898406.2048220674</v>
          </cell>
        </row>
        <row r="97">
          <cell r="A97" t="str">
            <v>200292720A</v>
          </cell>
          <cell r="E97" t="str">
            <v>010</v>
          </cell>
          <cell r="F97" t="str">
            <v>Yes</v>
          </cell>
          <cell r="G97" t="str">
            <v>Private</v>
          </cell>
          <cell r="H97" t="str">
            <v>SUMMIT MEDICAL CENTER, LLC</v>
          </cell>
          <cell r="I97" t="str">
            <v>1800 S RENAISSANCE BLVD</v>
          </cell>
          <cell r="J97" t="str">
            <v>EDMOND,OK 73013-3023</v>
          </cell>
          <cell r="K97" t="str">
            <v>OK</v>
          </cell>
          <cell r="L97" t="str">
            <v>370225</v>
          </cell>
          <cell r="M97">
            <v>44197</v>
          </cell>
          <cell r="N97">
            <v>44561</v>
          </cell>
          <cell r="Q97">
            <v>9.3342550081490699E-2</v>
          </cell>
          <cell r="S97">
            <v>32686904.909999996</v>
          </cell>
          <cell r="T97">
            <v>1959118.5</v>
          </cell>
          <cell r="U97">
            <v>3233948.1752724238</v>
          </cell>
          <cell r="W97">
            <v>3567874.5886860709</v>
          </cell>
          <cell r="X97">
            <v>2749072.6100000003</v>
          </cell>
          <cell r="Y97">
            <v>237404.68</v>
          </cell>
          <cell r="Z97">
            <v>313537.12</v>
          </cell>
          <cell r="AA97">
            <v>29654.714928599649</v>
          </cell>
          <cell r="AB97">
            <v>0</v>
          </cell>
          <cell r="AC97">
            <v>0</v>
          </cell>
          <cell r="AD97">
            <v>0</v>
          </cell>
          <cell r="AE97">
            <v>3329669.1249286002</v>
          </cell>
          <cell r="AF97">
            <v>3329669.1249286002</v>
          </cell>
          <cell r="AG97">
            <v>238205.46375747072</v>
          </cell>
          <cell r="AH97">
            <v>238205.46375747072</v>
          </cell>
        </row>
        <row r="98">
          <cell r="A98" t="str">
            <v>201053560B</v>
          </cell>
          <cell r="B98" t="str">
            <v>200125200B</v>
          </cell>
          <cell r="E98" t="str">
            <v>014</v>
          </cell>
          <cell r="F98" t="str">
            <v>No</v>
          </cell>
          <cell r="G98" t="str">
            <v>Private</v>
          </cell>
          <cell r="H98" t="str">
            <v>THE PHYSICIANS HOSPITAL IN ANADARKO</v>
          </cell>
          <cell r="I98" t="str">
            <v>1002 E CENTRAL BLVD</v>
          </cell>
          <cell r="J98" t="str">
            <v>ANADARKO,OK 73005-</v>
          </cell>
          <cell r="K98" t="str">
            <v>OK</v>
          </cell>
          <cell r="L98" t="str">
            <v>371314</v>
          </cell>
          <cell r="M98">
            <v>44105</v>
          </cell>
          <cell r="N98">
            <v>44500</v>
          </cell>
          <cell r="Q98">
            <v>0.80387451726679404</v>
          </cell>
          <cell r="S98">
            <v>3446303.81</v>
          </cell>
          <cell r="T98">
            <v>-172223.03</v>
          </cell>
          <cell r="U98">
            <v>2658006.4125694875</v>
          </cell>
          <cell r="W98">
            <v>2948210.5520537999</v>
          </cell>
          <cell r="X98">
            <v>519584.13</v>
          </cell>
          <cell r="Y98">
            <v>4053.41</v>
          </cell>
          <cell r="Z98">
            <v>20516.969999999998</v>
          </cell>
          <cell r="AA98">
            <v>71.3178027424687</v>
          </cell>
          <cell r="AB98">
            <v>0</v>
          </cell>
          <cell r="AC98">
            <v>0</v>
          </cell>
          <cell r="AD98">
            <v>0</v>
          </cell>
          <cell r="AE98">
            <v>544225.82780274248</v>
          </cell>
          <cell r="AF98">
            <v>544225.82780274248</v>
          </cell>
          <cell r="AG98">
            <v>2403984.7242510575</v>
          </cell>
          <cell r="AH98">
            <v>2403984.7242510575</v>
          </cell>
        </row>
        <row r="99">
          <cell r="A99" t="str">
            <v>200019120A</v>
          </cell>
          <cell r="E99" t="str">
            <v>010</v>
          </cell>
          <cell r="F99" t="str">
            <v>Yes</v>
          </cell>
          <cell r="G99" t="str">
            <v>Private</v>
          </cell>
          <cell r="H99" t="str">
            <v>ALLIANCEHEALTH WOODWARD</v>
          </cell>
          <cell r="I99" t="str">
            <v>900 17TH ST</v>
          </cell>
          <cell r="J99" t="str">
            <v>WOODWARD,OK 73801-2448</v>
          </cell>
          <cell r="K99" t="str">
            <v>OK</v>
          </cell>
          <cell r="L99" t="str">
            <v>370002</v>
          </cell>
          <cell r="M99">
            <v>43983</v>
          </cell>
          <cell r="N99">
            <v>44347</v>
          </cell>
          <cell r="Q99">
            <v>0.126126537969631</v>
          </cell>
          <cell r="S99">
            <v>22119944.539999999</v>
          </cell>
          <cell r="T99">
            <v>3114339.65</v>
          </cell>
          <cell r="U99">
            <v>3182712.9030264937</v>
          </cell>
          <cell r="W99">
            <v>3563283.0952798594</v>
          </cell>
          <cell r="X99">
            <v>1742434.66</v>
          </cell>
          <cell r="Y99">
            <v>120172.6</v>
          </cell>
          <cell r="Z99">
            <v>343475.6</v>
          </cell>
          <cell r="AA99">
            <v>26445.895627055252</v>
          </cell>
          <cell r="AB99">
            <v>0</v>
          </cell>
          <cell r="AC99">
            <v>0</v>
          </cell>
          <cell r="AD99">
            <v>0</v>
          </cell>
          <cell r="AE99">
            <v>2232528.7556270552</v>
          </cell>
          <cell r="AF99">
            <v>2232528.7556270552</v>
          </cell>
          <cell r="AG99">
            <v>1330754.3396528042</v>
          </cell>
          <cell r="AH99">
            <v>1330754.3396528042</v>
          </cell>
        </row>
        <row r="100">
          <cell r="A100" t="str">
            <v>200702430B</v>
          </cell>
          <cell r="E100" t="str">
            <v>010</v>
          </cell>
          <cell r="F100" t="str">
            <v>Yes</v>
          </cell>
          <cell r="G100" t="str">
            <v xml:space="preserve">Private </v>
          </cell>
          <cell r="H100" t="str">
            <v>SAINT FRANCIS HOSPITAL VINITA</v>
          </cell>
          <cell r="I100" t="str">
            <v>735 N FOREMAN ST</v>
          </cell>
          <cell r="J100" t="str">
            <v>VINITA,OK 74301-1422</v>
          </cell>
          <cell r="K100" t="str">
            <v>OK</v>
          </cell>
          <cell r="L100" t="str">
            <v>370237</v>
          </cell>
          <cell r="M100">
            <v>44013</v>
          </cell>
          <cell r="N100">
            <v>44377</v>
          </cell>
          <cell r="Q100">
            <v>0.16192446432121499</v>
          </cell>
          <cell r="S100">
            <v>13475499.789999999</v>
          </cell>
          <cell r="T100">
            <v>1913321.1600000001</v>
          </cell>
          <cell r="U100">
            <v>2491826.5888638408</v>
          </cell>
          <cell r="W100">
            <v>2784134.2494180612</v>
          </cell>
          <cell r="X100">
            <v>1502037.31</v>
          </cell>
          <cell r="Y100">
            <v>113986.51999999999</v>
          </cell>
          <cell r="Z100">
            <v>111801.45</v>
          </cell>
          <cell r="AA100">
            <v>42672.198381873168</v>
          </cell>
          <cell r="AB100">
            <v>0</v>
          </cell>
          <cell r="AC100">
            <v>0</v>
          </cell>
          <cell r="AD100">
            <v>0</v>
          </cell>
          <cell r="AE100">
            <v>1770497.4783818731</v>
          </cell>
          <cell r="AF100">
            <v>1770497.4783818731</v>
          </cell>
          <cell r="AG100">
            <v>1013636.7710361881</v>
          </cell>
          <cell r="AH100">
            <v>1013636.7710361881</v>
          </cell>
        </row>
        <row r="101">
          <cell r="A101" t="str">
            <v>200697510F</v>
          </cell>
          <cell r="E101" t="str">
            <v>010</v>
          </cell>
          <cell r="F101" t="str">
            <v>Yes</v>
          </cell>
          <cell r="G101" t="str">
            <v>Private-Combined</v>
          </cell>
          <cell r="H101" t="str">
            <v>CENTER FOR ORTHOPAEDIC RECONSTRUCTION &amp; EXCELLENCE</v>
          </cell>
          <cell r="I101" t="str">
            <v>3029 W. MAIN STREET</v>
          </cell>
          <cell r="J101" t="str">
            <v>JENKS,OK 74037-3465</v>
          </cell>
          <cell r="K101" t="str">
            <v>OK</v>
          </cell>
          <cell r="L101" t="str">
            <v>370041</v>
          </cell>
          <cell r="M101">
            <v>44197</v>
          </cell>
          <cell r="N101">
            <v>44561</v>
          </cell>
          <cell r="Q101">
            <v>0.164565721875823</v>
          </cell>
          <cell r="S101">
            <v>26893702.550000001</v>
          </cell>
          <cell r="T101">
            <v>-497730.46</v>
          </cell>
          <cell r="U101">
            <v>4343872.201604926</v>
          </cell>
          <cell r="W101">
            <v>4792405.568867988</v>
          </cell>
          <cell r="X101">
            <v>2874435.58</v>
          </cell>
          <cell r="Y101">
            <v>11690.54</v>
          </cell>
          <cell r="Z101">
            <v>194120.47</v>
          </cell>
          <cell r="AA101">
            <v>79441.752237898516</v>
          </cell>
          <cell r="AB101">
            <v>0</v>
          </cell>
          <cell r="AC101">
            <v>0</v>
          </cell>
          <cell r="AD101">
            <v>0</v>
          </cell>
          <cell r="AE101">
            <v>3159688.3422378986</v>
          </cell>
          <cell r="AF101">
            <v>3159688.3422378986</v>
          </cell>
          <cell r="AG101">
            <v>1632717.2266300893</v>
          </cell>
          <cell r="AH101">
            <v>1632717.2266300893</v>
          </cell>
        </row>
        <row r="102">
          <cell r="A102" t="str">
            <v>100746230B</v>
          </cell>
          <cell r="B102" t="str">
            <v>100746230C</v>
          </cell>
          <cell r="E102" t="str">
            <v>010</v>
          </cell>
          <cell r="F102" t="str">
            <v>Yes</v>
          </cell>
          <cell r="G102" t="str">
            <v>Private - Specialty</v>
          </cell>
          <cell r="H102" t="str">
            <v>COMMUNITY HOSPITAL</v>
          </cell>
          <cell r="I102" t="str">
            <v>3100 SW 89TH ST</v>
          </cell>
          <cell r="J102" t="str">
            <v>OKLAHOMA CITY,OK 73159-7900</v>
          </cell>
          <cell r="K102" t="str">
            <v>OK</v>
          </cell>
          <cell r="L102" t="str">
            <v>370203</v>
          </cell>
          <cell r="M102">
            <v>44197</v>
          </cell>
          <cell r="N102">
            <v>44561</v>
          </cell>
          <cell r="Q102">
            <v>0.162792855447037</v>
          </cell>
          <cell r="S102">
            <v>28912548.190000001</v>
          </cell>
          <cell r="T102">
            <v>431334.35</v>
          </cell>
          <cell r="U102">
            <v>4776974.4285890535</v>
          </cell>
          <cell r="W102">
            <v>5269506.4994811462</v>
          </cell>
          <cell r="X102">
            <v>3898901.76</v>
          </cell>
          <cell r="Y102">
            <v>92346.670000000013</v>
          </cell>
          <cell r="Z102">
            <v>719522.24</v>
          </cell>
          <cell r="AA102">
            <v>14653.554517217886</v>
          </cell>
          <cell r="AB102">
            <v>0</v>
          </cell>
          <cell r="AC102">
            <v>0</v>
          </cell>
          <cell r="AD102">
            <v>0</v>
          </cell>
          <cell r="AE102">
            <v>4725424.2245172178</v>
          </cell>
          <cell r="AF102">
            <v>4725424.2245172178</v>
          </cell>
          <cell r="AG102">
            <v>544082.27496392839</v>
          </cell>
          <cell r="AH102">
            <v>544082.27496392839</v>
          </cell>
        </row>
        <row r="103">
          <cell r="A103" t="str">
            <v>100745350B</v>
          </cell>
          <cell r="E103" t="str">
            <v>010</v>
          </cell>
          <cell r="F103" t="str">
            <v>Yes</v>
          </cell>
          <cell r="G103" t="str">
            <v>Private - Specialty</v>
          </cell>
          <cell r="H103" t="str">
            <v>LAKESIDE WOMENS CENTER OF</v>
          </cell>
          <cell r="I103" t="str">
            <v>11200 N PORTLAND AVE</v>
          </cell>
          <cell r="J103" t="str">
            <v>OKLAHOMA CITY,OK 73120-</v>
          </cell>
          <cell r="K103" t="str">
            <v>OK</v>
          </cell>
          <cell r="L103" t="str">
            <v>370199</v>
          </cell>
          <cell r="M103">
            <v>44013</v>
          </cell>
          <cell r="N103">
            <v>44377</v>
          </cell>
          <cell r="Q103">
            <v>0.141798453032185</v>
          </cell>
          <cell r="S103">
            <v>4194002.39</v>
          </cell>
          <cell r="T103">
            <v>551182.65</v>
          </cell>
          <cell r="U103">
            <v>672859.89802346693</v>
          </cell>
          <cell r="W103">
            <v>751790.79295450996</v>
          </cell>
          <cell r="X103">
            <v>379979.64</v>
          </cell>
          <cell r="Y103">
            <v>31314.02</v>
          </cell>
          <cell r="Z103">
            <v>91377.31</v>
          </cell>
          <cell r="AA103">
            <v>4012.6492549215423</v>
          </cell>
          <cell r="AB103">
            <v>0</v>
          </cell>
          <cell r="AC103">
            <v>0</v>
          </cell>
          <cell r="AD103">
            <v>0</v>
          </cell>
          <cell r="AE103">
            <v>506683.61925492156</v>
          </cell>
          <cell r="AF103">
            <v>506683.61925492156</v>
          </cell>
          <cell r="AG103">
            <v>245107.1736995884</v>
          </cell>
          <cell r="AH103">
            <v>245107.1736995884</v>
          </cell>
        </row>
        <row r="104">
          <cell r="A104" t="str">
            <v>200069370A</v>
          </cell>
          <cell r="E104" t="str">
            <v>010</v>
          </cell>
          <cell r="F104" t="str">
            <v>Yes</v>
          </cell>
          <cell r="G104" t="str">
            <v>Private - Specialty</v>
          </cell>
          <cell r="H104" t="str">
            <v>MCBRIDE CLINIC ORTHOPEDIC HOSPITAL</v>
          </cell>
          <cell r="I104" t="str">
            <v>9600 BROADWAY EXTENSION</v>
          </cell>
          <cell r="J104" t="str">
            <v>OKLAHOMA CITY,OK 73114-7408</v>
          </cell>
          <cell r="K104" t="str">
            <v>OK</v>
          </cell>
          <cell r="L104" t="str">
            <v>370222</v>
          </cell>
          <cell r="M104">
            <v>44197</v>
          </cell>
          <cell r="N104">
            <v>44561</v>
          </cell>
          <cell r="Q104">
            <v>0.31555111164076</v>
          </cell>
          <cell r="S104">
            <v>3321002.59</v>
          </cell>
          <cell r="T104">
            <v>315760.21000000002</v>
          </cell>
          <cell r="U104">
            <v>1147584.5443137628</v>
          </cell>
          <cell r="W104">
            <v>1266080.1942755464</v>
          </cell>
          <cell r="X104">
            <v>676720.9</v>
          </cell>
          <cell r="Y104">
            <v>36855.14</v>
          </cell>
          <cell r="Z104">
            <v>189674.91999999998</v>
          </cell>
          <cell r="AA104">
            <v>40749.210562787091</v>
          </cell>
          <cell r="AB104">
            <v>0</v>
          </cell>
          <cell r="AC104">
            <v>0</v>
          </cell>
          <cell r="AD104">
            <v>0</v>
          </cell>
          <cell r="AE104">
            <v>944000.1705627871</v>
          </cell>
          <cell r="AF104">
            <v>944000.1705627871</v>
          </cell>
          <cell r="AG104">
            <v>322080.02371275926</v>
          </cell>
          <cell r="AH104">
            <v>322080.02371275926</v>
          </cell>
        </row>
        <row r="105">
          <cell r="A105" t="str">
            <v>200066700A</v>
          </cell>
          <cell r="E105" t="str">
            <v>010</v>
          </cell>
          <cell r="F105" t="str">
            <v>Yes</v>
          </cell>
          <cell r="G105" t="str">
            <v>Private - Specialty</v>
          </cell>
          <cell r="H105" t="str">
            <v>OKLAHOMA CENTER FOR ORTHOPAEDIC &amp; MULTI SPECIALTY</v>
          </cell>
          <cell r="I105" t="str">
            <v>8100 S WALKER AVE  BLDG C</v>
          </cell>
          <cell r="J105" t="str">
            <v>OKLAHOMA CITY,OK 73139-</v>
          </cell>
          <cell r="K105" t="str">
            <v>OK</v>
          </cell>
          <cell r="L105" t="str">
            <v>370212</v>
          </cell>
          <cell r="M105">
            <v>44197</v>
          </cell>
          <cell r="N105">
            <v>44561</v>
          </cell>
          <cell r="Q105">
            <v>0.201779967131021</v>
          </cell>
          <cell r="S105">
            <v>28908520.34</v>
          </cell>
          <cell r="T105">
            <v>3871265.0500000003</v>
          </cell>
          <cell r="U105">
            <v>6614304.0185561227</v>
          </cell>
          <cell r="W105">
            <v>7297274.399786138</v>
          </cell>
          <cell r="X105">
            <v>4920781.03</v>
          </cell>
          <cell r="Y105">
            <v>295356.75</v>
          </cell>
          <cell r="Z105">
            <v>954730.98</v>
          </cell>
          <cell r="AA105">
            <v>19485.880765047288</v>
          </cell>
          <cell r="AB105">
            <v>0</v>
          </cell>
          <cell r="AC105">
            <v>0</v>
          </cell>
          <cell r="AD105">
            <v>0</v>
          </cell>
          <cell r="AE105">
            <v>6190354.6407650467</v>
          </cell>
          <cell r="AF105">
            <v>6190354.6407650467</v>
          </cell>
          <cell r="AG105">
            <v>1106919.7590210913</v>
          </cell>
          <cell r="AH105">
            <v>1106919.7590210913</v>
          </cell>
        </row>
        <row r="106">
          <cell r="A106" t="str">
            <v>200009170A</v>
          </cell>
          <cell r="E106" t="str">
            <v>010</v>
          </cell>
          <cell r="F106" t="str">
            <v>Yes</v>
          </cell>
          <cell r="G106" t="str">
            <v>Private - Specialty</v>
          </cell>
          <cell r="H106" t="str">
            <v>OKLAHOMA HEART HOSPITAL LLC</v>
          </cell>
          <cell r="I106" t="str">
            <v>4050 W MEMORIAL ROAD</v>
          </cell>
          <cell r="J106" t="str">
            <v>OKLAHOMA CITY,OK 73120-8382</v>
          </cell>
          <cell r="K106" t="str">
            <v>OK</v>
          </cell>
          <cell r="L106" t="str">
            <v>370215</v>
          </cell>
          <cell r="M106">
            <v>44197</v>
          </cell>
          <cell r="N106">
            <v>44561</v>
          </cell>
          <cell r="Q106">
            <v>0.18495550895965701</v>
          </cell>
          <cell r="S106">
            <v>28801772.420000002</v>
          </cell>
          <cell r="T106">
            <v>3085590.12</v>
          </cell>
          <cell r="U106">
            <v>5897743.3679668019</v>
          </cell>
          <cell r="W106">
            <v>6506724.1503917947</v>
          </cell>
          <cell r="X106">
            <v>3035167.01</v>
          </cell>
          <cell r="Y106">
            <v>328444.07</v>
          </cell>
          <cell r="Z106">
            <v>310711.64</v>
          </cell>
          <cell r="AA106">
            <v>54978.96599912551</v>
          </cell>
          <cell r="AB106">
            <v>0</v>
          </cell>
          <cell r="AC106">
            <v>0</v>
          </cell>
          <cell r="AD106">
            <v>0</v>
          </cell>
          <cell r="AE106">
            <v>3729301.6859991252</v>
          </cell>
          <cell r="AF106">
            <v>3729301.6859991252</v>
          </cell>
          <cell r="AG106">
            <v>2777422.4643926695</v>
          </cell>
          <cell r="AH106">
            <v>2777422.4643926695</v>
          </cell>
        </row>
        <row r="107">
          <cell r="A107" t="str">
            <v>100747140B</v>
          </cell>
          <cell r="E107" t="str">
            <v>010</v>
          </cell>
          <cell r="F107" t="str">
            <v>Yes</v>
          </cell>
          <cell r="G107" t="str">
            <v>Private - Specialty</v>
          </cell>
          <cell r="H107" t="str">
            <v>OKLAHOMA SPINE HOSPITAL</v>
          </cell>
          <cell r="I107" t="str">
            <v xml:space="preserve">14101 PARKWAY COMMONS DR  </v>
          </cell>
          <cell r="J107" t="str">
            <v>OKLAHOMA CITY,OK  73134-6012</v>
          </cell>
          <cell r="K107" t="str">
            <v>OK</v>
          </cell>
          <cell r="L107" t="str">
            <v>370206</v>
          </cell>
          <cell r="M107">
            <v>44197</v>
          </cell>
          <cell r="N107">
            <v>44561</v>
          </cell>
          <cell r="Q107">
            <v>0.162665209783733</v>
          </cell>
          <cell r="S107">
            <v>1795455.99</v>
          </cell>
          <cell r="T107">
            <v>22849.18</v>
          </cell>
          <cell r="U107">
            <v>295774.99192889628</v>
          </cell>
          <cell r="W107">
            <v>326315.7046674196</v>
          </cell>
          <cell r="X107">
            <v>134857.04</v>
          </cell>
          <cell r="Y107">
            <v>1364.78</v>
          </cell>
          <cell r="Z107">
            <v>12580.27</v>
          </cell>
          <cell r="AA107">
            <v>41576.727369119071</v>
          </cell>
          <cell r="AB107">
            <v>0</v>
          </cell>
          <cell r="AC107">
            <v>0</v>
          </cell>
          <cell r="AD107">
            <v>0</v>
          </cell>
          <cell r="AE107">
            <v>190378.81736911906</v>
          </cell>
          <cell r="AF107">
            <v>190378.81736911906</v>
          </cell>
          <cell r="AG107">
            <v>135936.88729830054</v>
          </cell>
          <cell r="AH107">
            <v>135936.88729830054</v>
          </cell>
        </row>
        <row r="108">
          <cell r="A108" t="str">
            <v>200108340A</v>
          </cell>
          <cell r="E108" t="str">
            <v>010</v>
          </cell>
          <cell r="F108" t="str">
            <v>Yes</v>
          </cell>
          <cell r="G108" t="str">
            <v>Private - Specialty</v>
          </cell>
          <cell r="H108" t="str">
            <v>HOSPITAL FOR SPECIAL SURGERY</v>
          </cell>
          <cell r="I108" t="str">
            <v>1044 SW 44TH  SUITE 350</v>
          </cell>
          <cell r="J108" t="str">
            <v>OKLAHOMA CITY,OK 73109-</v>
          </cell>
          <cell r="K108" t="str">
            <v>OK</v>
          </cell>
          <cell r="L108" t="str">
            <v>370220</v>
          </cell>
          <cell r="M108">
            <v>44197</v>
          </cell>
          <cell r="N108">
            <v>44561</v>
          </cell>
          <cell r="Q108">
            <v>0.12534574772301499</v>
          </cell>
          <cell r="S108">
            <v>3091896.7800000003</v>
          </cell>
          <cell r="T108">
            <v>590578.43999999994</v>
          </cell>
          <cell r="U108">
            <v>461582.60992237413</v>
          </cell>
          <cell r="W108">
            <v>509244.04946059582</v>
          </cell>
          <cell r="X108">
            <v>219798.47999999998</v>
          </cell>
          <cell r="Y108">
            <v>63533.14</v>
          </cell>
          <cell r="Z108">
            <v>70431.33</v>
          </cell>
          <cell r="AA108">
            <v>601.35043875481472</v>
          </cell>
          <cell r="AB108">
            <v>0</v>
          </cell>
          <cell r="AC108">
            <v>0</v>
          </cell>
          <cell r="AD108">
            <v>0</v>
          </cell>
          <cell r="AE108">
            <v>354364.30043875484</v>
          </cell>
          <cell r="AF108">
            <v>354364.30043875484</v>
          </cell>
          <cell r="AG108">
            <v>154879.74902184098</v>
          </cell>
          <cell r="AH108">
            <v>154879.74902184098</v>
          </cell>
        </row>
        <row r="109">
          <cell r="A109" t="str">
            <v>100748450B</v>
          </cell>
          <cell r="E109" t="str">
            <v>010</v>
          </cell>
          <cell r="F109" t="str">
            <v>Yes</v>
          </cell>
          <cell r="G109" t="str">
            <v>Private - Specialty</v>
          </cell>
          <cell r="H109" t="str">
            <v>ORTHOPEDIC HOSPITAL OF OKLAHOMA</v>
          </cell>
          <cell r="I109" t="str">
            <v>2408 E. 81ST STREET</v>
          </cell>
          <cell r="J109" t="str">
            <v>TULSA,OK 74137-</v>
          </cell>
          <cell r="K109" t="str">
            <v>OK</v>
          </cell>
          <cell r="L109" t="str">
            <v>370210</v>
          </cell>
          <cell r="M109">
            <v>44197</v>
          </cell>
          <cell r="N109">
            <v>44561</v>
          </cell>
          <cell r="Q109">
            <v>0.238713219764082</v>
          </cell>
          <cell r="S109">
            <v>32091934.969999999</v>
          </cell>
          <cell r="T109">
            <v>1087073.19</v>
          </cell>
          <cell r="U109">
            <v>7920267.8664523503</v>
          </cell>
          <cell r="W109">
            <v>8738087.6021371987</v>
          </cell>
          <cell r="X109">
            <v>6410570.5199999996</v>
          </cell>
          <cell r="Y109">
            <v>148090.84</v>
          </cell>
          <cell r="Z109">
            <v>519802.47</v>
          </cell>
          <cell r="AA109">
            <v>246824.43111266466</v>
          </cell>
          <cell r="AB109">
            <v>0</v>
          </cell>
          <cell r="AC109">
            <v>0</v>
          </cell>
          <cell r="AD109">
            <v>0</v>
          </cell>
          <cell r="AE109">
            <v>7325288.2611126639</v>
          </cell>
          <cell r="AF109">
            <v>7325288.2611126639</v>
          </cell>
          <cell r="AG109">
            <v>1412799.3410245348</v>
          </cell>
          <cell r="AH109">
            <v>1412799.3410245348</v>
          </cell>
        </row>
        <row r="110">
          <cell r="A110" t="str">
            <v>100700530A</v>
          </cell>
          <cell r="E110" t="str">
            <v>010</v>
          </cell>
          <cell r="F110" t="str">
            <v>Yes</v>
          </cell>
          <cell r="G110" t="str">
            <v>Private - Specialty</v>
          </cell>
          <cell r="H110" t="str">
            <v>SURGICAL HOSPITAL OF OKLAHOMA LLC</v>
          </cell>
          <cell r="I110" t="str">
            <v>100 SE 59TH ST</v>
          </cell>
          <cell r="J110" t="str">
            <v>OKLAHOMA CITY,OK 73129-0000</v>
          </cell>
          <cell r="K110" t="str">
            <v>OK</v>
          </cell>
          <cell r="L110" t="str">
            <v>370201</v>
          </cell>
          <cell r="M110">
            <v>44197</v>
          </cell>
          <cell r="N110">
            <v>44561</v>
          </cell>
          <cell r="Q110">
            <v>0.17515843101075201</v>
          </cell>
          <cell r="S110">
            <v>25899867.120000001</v>
          </cell>
          <cell r="T110">
            <v>-703258.23</v>
          </cell>
          <cell r="U110">
            <v>4413398.4799639657</v>
          </cell>
          <cell r="W110">
            <v>4869110.8926266897</v>
          </cell>
          <cell r="X110">
            <v>3218752.34</v>
          </cell>
          <cell r="Y110">
            <v>3460.4500000000003</v>
          </cell>
          <cell r="Z110">
            <v>229506.82</v>
          </cell>
          <cell r="AA110">
            <v>216.53401347950961</v>
          </cell>
          <cell r="AB110">
            <v>0</v>
          </cell>
          <cell r="AC110">
            <v>0</v>
          </cell>
          <cell r="AD110">
            <v>0</v>
          </cell>
          <cell r="AE110">
            <v>3451936.1440134794</v>
          </cell>
          <cell r="AF110">
            <v>3451936.1440134794</v>
          </cell>
          <cell r="AG110">
            <v>1417174.7486132104</v>
          </cell>
          <cell r="AH110">
            <v>1417174.7486132104</v>
          </cell>
        </row>
        <row r="111">
          <cell r="A111" t="str">
            <v>200006260A</v>
          </cell>
          <cell r="E111" t="str">
            <v>010</v>
          </cell>
          <cell r="F111" t="str">
            <v>Yes</v>
          </cell>
          <cell r="G111" t="str">
            <v>Private - Specialty</v>
          </cell>
          <cell r="H111" t="str">
            <v>TULSA SPINE HOSPITAL</v>
          </cell>
          <cell r="I111" t="str">
            <v>6901 S OLYMPIA AVE</v>
          </cell>
          <cell r="J111" t="str">
            <v>TULSA,OK 74132-1843</v>
          </cell>
          <cell r="K111" t="str">
            <v>OK</v>
          </cell>
          <cell r="L111" t="str">
            <v>370216</v>
          </cell>
          <cell r="M111">
            <v>44197</v>
          </cell>
          <cell r="N111">
            <v>44561</v>
          </cell>
          <cell r="Q111">
            <v>0.13102745328012999</v>
          </cell>
          <cell r="S111">
            <v>53716985.170000002</v>
          </cell>
          <cell r="T111">
            <v>2694342.9000000004</v>
          </cell>
          <cell r="U111">
            <v>7398878.1453747293</v>
          </cell>
          <cell r="W111">
            <v>8162860.9640423395</v>
          </cell>
          <cell r="X111">
            <v>5944248.9799999995</v>
          </cell>
          <cell r="Y111">
            <v>186565.43</v>
          </cell>
          <cell r="Z111">
            <v>686903.64999999991</v>
          </cell>
          <cell r="AA111">
            <v>12759.66383899651</v>
          </cell>
          <cell r="AB111">
            <v>0</v>
          </cell>
          <cell r="AC111">
            <v>0</v>
          </cell>
          <cell r="AD111">
            <v>56823.91</v>
          </cell>
          <cell r="AE111">
            <v>6887301.6338389954</v>
          </cell>
          <cell r="AF111">
            <v>6887301.6338389954</v>
          </cell>
          <cell r="AG111">
            <v>1275559.3302033441</v>
          </cell>
          <cell r="AH111">
            <v>1275559.3302033441</v>
          </cell>
        </row>
        <row r="112">
          <cell r="A112" t="str">
            <v>100699360I</v>
          </cell>
          <cell r="B112" t="str">
            <v>100699360A</v>
          </cell>
          <cell r="E112" t="str">
            <v>014</v>
          </cell>
          <cell r="F112" t="str">
            <v>No</v>
          </cell>
          <cell r="G112" t="str">
            <v>Private</v>
          </cell>
          <cell r="H112" t="str">
            <v>NEWMAN MEMORIAL HOSPITAL, INC</v>
          </cell>
          <cell r="I112" t="str">
            <v>905 S MAIN</v>
          </cell>
          <cell r="J112" t="str">
            <v>SHATTUCK,OK 73858-</v>
          </cell>
          <cell r="K112" t="str">
            <v>OK</v>
          </cell>
          <cell r="L112" t="str">
            <v>371336</v>
          </cell>
          <cell r="M112">
            <v>43466</v>
          </cell>
          <cell r="N112">
            <v>43830</v>
          </cell>
          <cell r="Q112">
            <v>0.66053891312570301</v>
          </cell>
          <cell r="S112">
            <v>640672.23</v>
          </cell>
          <cell r="T112">
            <v>41800.83</v>
          </cell>
          <cell r="U112">
            <v>455262.93342154339</v>
          </cell>
          <cell r="W112">
            <v>551097.27766162786</v>
          </cell>
          <cell r="X112">
            <v>132216.27000000002</v>
          </cell>
          <cell r="Y112">
            <v>4382.95</v>
          </cell>
          <cell r="Z112">
            <v>17336.419999999998</v>
          </cell>
          <cell r="AA112">
            <v>454.98683865726571</v>
          </cell>
          <cell r="AB112">
            <v>0</v>
          </cell>
          <cell r="AC112">
            <v>0</v>
          </cell>
          <cell r="AD112">
            <v>0</v>
          </cell>
          <cell r="AE112">
            <v>154390.62683865728</v>
          </cell>
          <cell r="AF112">
            <v>154390.62683865728</v>
          </cell>
          <cell r="AG112">
            <v>396706.65082297055</v>
          </cell>
          <cell r="AH112">
            <v>396706.65082297055</v>
          </cell>
        </row>
        <row r="113">
          <cell r="A113" t="str">
            <v>100691720C</v>
          </cell>
          <cell r="E113" t="str">
            <v>010</v>
          </cell>
          <cell r="F113" t="str">
            <v>Yes</v>
          </cell>
          <cell r="G113" t="str">
            <v>Private</v>
          </cell>
          <cell r="H113" t="str">
            <v>SOUTHWESTERN REGIONAL MEDICAL CENTER</v>
          </cell>
          <cell r="I113" t="str">
            <v>10109 EAST 79TH ST</v>
          </cell>
          <cell r="J113" t="str">
            <v>TULSA,OK 74133-</v>
          </cell>
          <cell r="K113" t="str">
            <v>OK</v>
          </cell>
          <cell r="L113" t="str">
            <v>370190</v>
          </cell>
          <cell r="M113">
            <v>44013</v>
          </cell>
          <cell r="N113">
            <v>44347</v>
          </cell>
          <cell r="Q113">
            <v>0.20111651649609</v>
          </cell>
          <cell r="S113">
            <v>7029763.3300000001</v>
          </cell>
          <cell r="T113">
            <v>139263.76999999999</v>
          </cell>
          <cell r="U113">
            <v>1456083.6736125452</v>
          </cell>
          <cell r="W113">
            <v>0</v>
          </cell>
          <cell r="X113">
            <v>806018.4</v>
          </cell>
          <cell r="Y113">
            <v>6044.79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812063.19000000006</v>
          </cell>
          <cell r="AF113">
            <v>812063.19000000006</v>
          </cell>
          <cell r="AG113">
            <v>-812063.19000000006</v>
          </cell>
          <cell r="AH113">
            <v>-812063.19000000006</v>
          </cell>
        </row>
        <row r="114">
          <cell r="A114" t="str">
            <v>200069370N</v>
          </cell>
          <cell r="E114" t="str">
            <v>010</v>
          </cell>
          <cell r="F114" t="str">
            <v>Yes</v>
          </cell>
          <cell r="G114" t="str">
            <v>Private - Specialty</v>
          </cell>
          <cell r="H114" t="str">
            <v>MCBRIDE CLINIC ORTHOPEDIC HOSPITAL LLC</v>
          </cell>
          <cell r="I114" t="e">
            <v>#N/A</v>
          </cell>
          <cell r="J114" t="str">
            <v>OKLAHOMA CITY,OK 73114-0000</v>
          </cell>
          <cell r="K114" t="str">
            <v>OK</v>
          </cell>
          <cell r="L114" t="e">
            <v>#N/A</v>
          </cell>
          <cell r="M114" t="e">
            <v>#N/A</v>
          </cell>
          <cell r="N114" t="e">
            <v>#N/A</v>
          </cell>
          <cell r="Q114">
            <v>0.31555111164076</v>
          </cell>
          <cell r="S114">
            <v>13876840.73</v>
          </cell>
          <cell r="T114">
            <v>-78018.600000000006</v>
          </cell>
          <cell r="U114">
            <v>4397340.5757129211</v>
          </cell>
          <cell r="W114">
            <v>0</v>
          </cell>
          <cell r="X114">
            <v>3693700.98</v>
          </cell>
          <cell r="Y114">
            <v>0</v>
          </cell>
          <cell r="Z114">
            <v>510805.45999999996</v>
          </cell>
          <cell r="AA114">
            <v>6349.4240598267115</v>
          </cell>
          <cell r="AB114">
            <v>0</v>
          </cell>
          <cell r="AC114">
            <v>0</v>
          </cell>
          <cell r="AD114">
            <v>0</v>
          </cell>
          <cell r="AE114">
            <v>4210855.8640598264</v>
          </cell>
          <cell r="AF114">
            <v>4210855.8640598264</v>
          </cell>
          <cell r="AG114">
            <v>-4210855.8640598264</v>
          </cell>
          <cell r="AH114">
            <v>-4210855.8640598264</v>
          </cell>
        </row>
        <row r="115">
          <cell r="A115" t="str">
            <v>200925590A</v>
          </cell>
          <cell r="E115" t="str">
            <v>014</v>
          </cell>
          <cell r="F115" t="str">
            <v>No</v>
          </cell>
          <cell r="G115" t="str">
            <v>Private</v>
          </cell>
          <cell r="H115" t="str">
            <v>HASKELL REGIONAL HOSPITAL INC.</v>
          </cell>
          <cell r="I115" t="str">
            <v>401 NW H ST</v>
          </cell>
          <cell r="J115" t="str">
            <v>STIGLER,OK 74462-1625</v>
          </cell>
          <cell r="K115" t="str">
            <v>OK</v>
          </cell>
          <cell r="L115" t="str">
            <v>371335</v>
          </cell>
          <cell r="M115">
            <v>44197</v>
          </cell>
          <cell r="N115">
            <v>44561</v>
          </cell>
          <cell r="Q115">
            <v>0.51275738973646601</v>
          </cell>
          <cell r="S115">
            <v>3210613.96</v>
          </cell>
          <cell r="T115">
            <v>818392.10000000009</v>
          </cell>
          <cell r="U115">
            <v>2086355.0666005276</v>
          </cell>
          <cell r="W115">
            <v>0</v>
          </cell>
          <cell r="X115">
            <v>463694.31</v>
          </cell>
          <cell r="Y115">
            <v>16197.43</v>
          </cell>
          <cell r="Z115">
            <v>3409.12</v>
          </cell>
          <cell r="AA115">
            <v>1250.5033232159203</v>
          </cell>
          <cell r="AB115">
            <v>0</v>
          </cell>
          <cell r="AC115">
            <v>0</v>
          </cell>
          <cell r="AD115">
            <v>0</v>
          </cell>
          <cell r="AE115">
            <v>484551.36332321592</v>
          </cell>
          <cell r="AF115">
            <v>484551.36332321592</v>
          </cell>
          <cell r="AG115">
            <v>-484551.36332321592</v>
          </cell>
          <cell r="AH115">
            <v>-484551.36332321592</v>
          </cell>
        </row>
        <row r="116">
          <cell r="A116" t="str">
            <v>200918290A</v>
          </cell>
          <cell r="E116" t="str">
            <v>014</v>
          </cell>
          <cell r="F116" t="str">
            <v>No</v>
          </cell>
          <cell r="G116" t="str">
            <v>Private</v>
          </cell>
          <cell r="H116" t="str">
            <v>FAIRFAX COMMUNITY HOSPITAL</v>
          </cell>
          <cell r="I116" t="str">
            <v xml:space="preserve">40 HOSPITAL ROAD  </v>
          </cell>
          <cell r="J116" t="str">
            <v>FAIRFAX,OK  74637-5084</v>
          </cell>
          <cell r="K116" t="str">
            <v>OK</v>
          </cell>
          <cell r="L116">
            <v>371318</v>
          </cell>
          <cell r="M116">
            <v>44105</v>
          </cell>
          <cell r="N116">
            <v>44469</v>
          </cell>
          <cell r="Q116">
            <v>0.90799374174206604</v>
          </cell>
          <cell r="S116">
            <v>699999.98</v>
          </cell>
          <cell r="T116">
            <v>19415.919999999998</v>
          </cell>
          <cell r="U116">
            <v>659692.06374534243</v>
          </cell>
          <cell r="W116">
            <v>0</v>
          </cell>
          <cell r="X116">
            <v>123136.72</v>
          </cell>
          <cell r="Y116">
            <v>2129.75</v>
          </cell>
          <cell r="Z116">
            <v>6376.01</v>
          </cell>
          <cell r="AA116">
            <v>49.521488128974035</v>
          </cell>
          <cell r="AB116">
            <v>0</v>
          </cell>
          <cell r="AC116">
            <v>0</v>
          </cell>
          <cell r="AD116">
            <v>0</v>
          </cell>
          <cell r="AE116">
            <v>131692.001488129</v>
          </cell>
          <cell r="AF116">
            <v>131692.001488129</v>
          </cell>
          <cell r="AG116">
            <v>-131692.001488129</v>
          </cell>
          <cell r="AH116">
            <v>-131692.001488129</v>
          </cell>
        </row>
        <row r="117">
          <cell r="AG117">
            <v>155078656.63126805</v>
          </cell>
          <cell r="AH117">
            <v>155078656.63126805</v>
          </cell>
        </row>
        <row r="125">
          <cell r="A125" t="str">
            <v>200752850A</v>
          </cell>
          <cell r="E125" t="str">
            <v>010</v>
          </cell>
          <cell r="F125" t="str">
            <v>Yes</v>
          </cell>
          <cell r="G125" t="str">
            <v>Public</v>
          </cell>
          <cell r="H125" t="str">
            <v>OU MEDICINE</v>
          </cell>
          <cell r="I125" t="str">
            <v>700 NE 13TH ST</v>
          </cell>
          <cell r="J125" t="str">
            <v>OKLAHOMA CITY,OK 73104-5047</v>
          </cell>
          <cell r="K125" t="str">
            <v>OK</v>
          </cell>
          <cell r="L125" t="str">
            <v>370093</v>
          </cell>
          <cell r="M125">
            <v>44013</v>
          </cell>
          <cell r="N125">
            <v>44377</v>
          </cell>
          <cell r="Q125">
            <v>0.13026256472561748</v>
          </cell>
          <cell r="S125">
            <v>674676548.88</v>
          </cell>
          <cell r="T125">
            <v>61981587.340000004</v>
          </cell>
          <cell r="U125">
            <v>95958978.150010496</v>
          </cell>
          <cell r="W125">
            <v>100756927.05751103</v>
          </cell>
          <cell r="X125">
            <v>45156571.579999998</v>
          </cell>
          <cell r="Y125">
            <v>2106998.14</v>
          </cell>
          <cell r="Z125">
            <v>3398005.94</v>
          </cell>
          <cell r="AA125">
            <v>456965.15024306183</v>
          </cell>
          <cell r="AB125">
            <v>0</v>
          </cell>
          <cell r="AC125">
            <v>0</v>
          </cell>
          <cell r="AD125">
            <v>0</v>
          </cell>
          <cell r="AE125">
            <v>51118540.810243055</v>
          </cell>
          <cell r="AF125">
            <v>51118540.810243055</v>
          </cell>
          <cell r="AG125">
            <v>49638386.247267976</v>
          </cell>
          <cell r="AH125">
            <v>49638386.247267976</v>
          </cell>
        </row>
        <row r="126">
          <cell r="A126" t="str">
            <v>200752850A E</v>
          </cell>
          <cell r="E126" t="str">
            <v>010</v>
          </cell>
          <cell r="F126" t="str">
            <v>Yes</v>
          </cell>
          <cell r="G126" t="str">
            <v>Public</v>
          </cell>
          <cell r="H126" t="str">
            <v xml:space="preserve">OU MEDICINE EDMOND </v>
          </cell>
          <cell r="I126" t="str">
            <v>700 NE 13TH ST</v>
          </cell>
          <cell r="J126" t="str">
            <v>OKLAHOMA CITY,OK 73104-5047</v>
          </cell>
          <cell r="K126" t="str">
            <v>OK</v>
          </cell>
          <cell r="L126" t="str">
            <v>370093</v>
          </cell>
          <cell r="M126">
            <v>43282</v>
          </cell>
          <cell r="N126">
            <v>43646</v>
          </cell>
          <cell r="Q126" t="e">
            <v>#N/A</v>
          </cell>
        </row>
      </sheetData>
      <sheetData sheetId="8">
        <row r="1">
          <cell r="A1" t="str">
            <v>Billing ID &amp; Service Location</v>
          </cell>
          <cell r="B1" t="str">
            <v>Combined Provider ID</v>
          </cell>
          <cell r="C1" t="str">
            <v>Combined Provider ID</v>
          </cell>
          <cell r="D1" t="str">
            <v>Combined Provider ID</v>
          </cell>
          <cell r="E1" t="str">
            <v>Spec</v>
          </cell>
          <cell r="F1" t="str">
            <v>﻿Billing Full Name</v>
          </cell>
          <cell r="G1" t="str">
            <v>Billing City/St/Zip Code</v>
          </cell>
          <cell r="H1" t="str">
            <v>Zip Code</v>
          </cell>
          <cell r="I1" t="str">
            <v>Ownership Ind</v>
          </cell>
          <cell r="J1" t="str">
            <v>Use DRG UPL Not Cost</v>
          </cell>
          <cell r="K1" t="str">
            <v>T18 Number</v>
          </cell>
          <cell r="L1" t="str">
            <v>Cost Report End</v>
          </cell>
          <cell r="M1" t="str">
            <v>Wage Index</v>
          </cell>
          <cell r="N1" t="str">
            <v>Wage Index by Zip 1st 4</v>
          </cell>
          <cell r="O1" t="str">
            <v>Wage Index 1st 3 dig Zip</v>
          </cell>
          <cell r="P1" t="str">
            <v xml:space="preserve"> Inpt Days</v>
          </cell>
          <cell r="Q1" t="str">
            <v>Billed Amount</v>
          </cell>
          <cell r="R1" t="str">
            <v>Medicaid FFS Payments (Inflated)</v>
          </cell>
          <cell r="S1" t="str">
            <v>TPL  Amount</v>
          </cell>
          <cell r="T1" t="str">
            <v>Medicaid GME Payments</v>
          </cell>
          <cell r="U1" t="str">
            <v>IME</v>
          </cell>
          <cell r="V1" t="str">
            <v xml:space="preserve">Expenditures  </v>
          </cell>
          <cell r="X1" t="str">
            <v>Outlier</v>
          </cell>
          <cell r="Y1" t="str">
            <v>IME</v>
          </cell>
          <cell r="Z1" t="str">
            <v>DSH</v>
          </cell>
          <cell r="AA1" t="str">
            <v>UCC DSH</v>
          </cell>
          <cell r="AB1" t="str">
            <v>ESRD Disch</v>
          </cell>
          <cell r="AC1" t="str">
            <v>SCH and MDH</v>
          </cell>
          <cell r="AD1" t="str">
            <v>Cap Adj</v>
          </cell>
          <cell r="AE1" t="str">
            <v>DGME</v>
          </cell>
          <cell r="AF1" t="str">
            <v>Organ Acq</v>
          </cell>
          <cell r="AG1" t="str">
            <v>Routine Srvcs Pass Through</v>
          </cell>
          <cell r="AH1" t="str">
            <v>Ancillary Other Pass Through</v>
          </cell>
          <cell r="AI1" t="str">
            <v>Bad Debt</v>
          </cell>
          <cell r="AJ1" t="str">
            <v>Prospective Payments</v>
          </cell>
          <cell r="AK1" t="str">
            <v>Sum of Medicare Pass-Through Payments (Inflated)</v>
          </cell>
          <cell r="AL1" t="str">
            <v>Medicare DRG Base Rate (Inflated)</v>
          </cell>
          <cell r="AM1" t="str">
            <v>Total Medicare DRG Weight Sum</v>
          </cell>
          <cell r="AN1" t="str">
            <v>Case Mix Index</v>
          </cell>
          <cell r="AO1" t="str">
            <v>Medicare Pass-Through Pymts/Discharges</v>
          </cell>
          <cell r="AP1" t="str">
            <v>Medicare Equivalent Reimb Amount</v>
          </cell>
          <cell r="AQ1" t="str">
            <v>T18 Disch</v>
          </cell>
          <cell r="AR1" t="str">
            <v>Medicaid Discharges</v>
          </cell>
          <cell r="AS1" t="str">
            <v>Medicaid UPL</v>
          </cell>
          <cell r="AT1" t="str">
            <v>Total Medicaid Payments</v>
          </cell>
          <cell r="AV1" t="str">
            <v xml:space="preserve">UPL Gap (Over)/Under WITHOUT SHOPP &amp; Cost Settlement </v>
          </cell>
          <cell r="AW1" t="str">
            <v xml:space="preserve">UPL Gap (Over)/Under INCLUDING SHOPP &amp; Cost Settlement </v>
          </cell>
          <cell r="AX1" t="str">
            <v>SHOPP</v>
          </cell>
          <cell r="AY1" t="str">
            <v>Cost Settlements</v>
          </cell>
        </row>
        <row r="2">
          <cell r="A2" t="str">
            <v>100700720A</v>
          </cell>
          <cell r="E2" t="str">
            <v>010</v>
          </cell>
          <cell r="F2" t="str">
            <v>CHOCTAW MEMORIAL HOSPITAL</v>
          </cell>
          <cell r="G2" t="str">
            <v>HUGO,OK 74743-0000</v>
          </cell>
          <cell r="H2" t="str">
            <v>74743</v>
          </cell>
          <cell r="I2" t="str">
            <v>NSGO</v>
          </cell>
          <cell r="J2" t="str">
            <v>Yes</v>
          </cell>
          <cell r="K2">
            <v>370100</v>
          </cell>
          <cell r="L2">
            <v>44377</v>
          </cell>
          <cell r="M2">
            <v>0.80979999999999996</v>
          </cell>
          <cell r="N2">
            <v>0.80979999999999996</v>
          </cell>
          <cell r="O2">
            <v>0.80979999999999996</v>
          </cell>
          <cell r="P2">
            <v>390</v>
          </cell>
          <cell r="Q2">
            <v>1412832</v>
          </cell>
          <cell r="R2">
            <v>383513.71</v>
          </cell>
          <cell r="S2">
            <v>27296.660000000003</v>
          </cell>
          <cell r="T2">
            <v>0</v>
          </cell>
          <cell r="U2">
            <v>0</v>
          </cell>
          <cell r="V2">
            <v>0</v>
          </cell>
          <cell r="X2">
            <v>0</v>
          </cell>
          <cell r="Y2">
            <v>0</v>
          </cell>
          <cell r="Z2">
            <v>74000</v>
          </cell>
          <cell r="AA2">
            <v>376412</v>
          </cell>
          <cell r="AB2">
            <v>0</v>
          </cell>
          <cell r="AC2">
            <v>1580229</v>
          </cell>
          <cell r="AD2">
            <v>168665</v>
          </cell>
          <cell r="AE2">
            <v>0</v>
          </cell>
          <cell r="AF2">
            <v>0</v>
          </cell>
          <cell r="AG2">
            <v>0</v>
          </cell>
          <cell r="AH2">
            <v>3457</v>
          </cell>
          <cell r="AI2">
            <v>99332</v>
          </cell>
          <cell r="AJ2">
            <v>2722082</v>
          </cell>
          <cell r="AK2">
            <v>806572.91460374999</v>
          </cell>
          <cell r="AL2">
            <v>5669.7491718000001</v>
          </cell>
          <cell r="AM2">
            <v>106.93000000000004</v>
          </cell>
          <cell r="AN2">
            <v>1.2433720930232561</v>
          </cell>
          <cell r="AO2">
            <v>1962.4645124178833</v>
          </cell>
          <cell r="AP2">
            <v>9012.0724070757224</v>
          </cell>
          <cell r="AQ2">
            <v>411</v>
          </cell>
          <cell r="AR2">
            <v>86</v>
          </cell>
          <cell r="AS2">
            <v>775038.22700851213</v>
          </cell>
          <cell r="AT2">
            <v>410810.37</v>
          </cell>
          <cell r="AV2">
            <v>364227.85700851213</v>
          </cell>
          <cell r="AW2">
            <v>364227.85700851213</v>
          </cell>
          <cell r="AY2">
            <v>0</v>
          </cell>
        </row>
        <row r="3">
          <cell r="A3" t="str">
            <v>100749570S</v>
          </cell>
          <cell r="B3" t="str">
            <v>100749570Y</v>
          </cell>
          <cell r="C3" t="str">
            <v>100749570Z</v>
          </cell>
          <cell r="E3" t="str">
            <v>010</v>
          </cell>
          <cell r="F3" t="str">
            <v>COMANCHE CO MEM HSP</v>
          </cell>
          <cell r="G3" t="str">
            <v>LAWTON,OK 73505-6332</v>
          </cell>
          <cell r="H3" t="str">
            <v>73505</v>
          </cell>
          <cell r="I3" t="str">
            <v>NSGO</v>
          </cell>
          <cell r="J3" t="str">
            <v>Yes</v>
          </cell>
          <cell r="K3">
            <v>370056</v>
          </cell>
          <cell r="L3">
            <v>44377</v>
          </cell>
          <cell r="M3">
            <v>0.80979999999999996</v>
          </cell>
          <cell r="N3">
            <v>0.80979999999999996</v>
          </cell>
          <cell r="O3">
            <v>0.80979999999999996</v>
          </cell>
          <cell r="P3">
            <v>13509</v>
          </cell>
          <cell r="Q3">
            <v>97514285.340000004</v>
          </cell>
          <cell r="R3">
            <v>14390133.959999999</v>
          </cell>
          <cell r="S3">
            <v>1319238.1400000006</v>
          </cell>
          <cell r="T3">
            <v>61795</v>
          </cell>
          <cell r="U3">
            <v>0</v>
          </cell>
          <cell r="V3">
            <v>21818.51</v>
          </cell>
          <cell r="X3">
            <v>0</v>
          </cell>
          <cell r="Y3">
            <v>791149</v>
          </cell>
          <cell r="Z3">
            <v>1085992</v>
          </cell>
          <cell r="AA3">
            <v>3112621</v>
          </cell>
          <cell r="AB3">
            <v>0</v>
          </cell>
          <cell r="AC3">
            <v>0</v>
          </cell>
          <cell r="AD3">
            <v>3011199</v>
          </cell>
          <cell r="AE3">
            <v>664723</v>
          </cell>
          <cell r="AF3">
            <v>0</v>
          </cell>
          <cell r="AG3">
            <v>0</v>
          </cell>
          <cell r="AH3">
            <v>98082</v>
          </cell>
          <cell r="AI3">
            <v>448321</v>
          </cell>
          <cell r="AJ3">
            <v>42188407</v>
          </cell>
          <cell r="AK3">
            <v>10293073.591460625</v>
          </cell>
          <cell r="AL3">
            <v>5669.7491718000001</v>
          </cell>
          <cell r="AM3">
            <v>3968.2876999999921</v>
          </cell>
          <cell r="AN3">
            <v>1.2385417290886367</v>
          </cell>
          <cell r="AO3">
            <v>2663.8389211854619</v>
          </cell>
          <cell r="AP3">
            <v>9686.0598639255004</v>
          </cell>
          <cell r="AQ3">
            <v>3864</v>
          </cell>
          <cell r="AR3">
            <v>3204</v>
          </cell>
          <cell r="AS3">
            <v>31034135.804017302</v>
          </cell>
          <cell r="AT3">
            <v>15792985.609999999</v>
          </cell>
          <cell r="AV3">
            <v>15241150.194017302</v>
          </cell>
          <cell r="AW3">
            <v>15241150.194017302</v>
          </cell>
          <cell r="AY3">
            <v>0</v>
          </cell>
        </row>
        <row r="4">
          <cell r="A4" t="str">
            <v>100700880A</v>
          </cell>
          <cell r="E4" t="str">
            <v>010</v>
          </cell>
          <cell r="F4" t="str">
            <v>ELKVIEW GEN HSP</v>
          </cell>
          <cell r="G4" t="str">
            <v>HOBART,OK 73651-</v>
          </cell>
          <cell r="H4" t="str">
            <v>73651</v>
          </cell>
          <cell r="I4" t="str">
            <v>NSGO</v>
          </cell>
          <cell r="J4" t="str">
            <v>Yes</v>
          </cell>
          <cell r="K4">
            <v>370153</v>
          </cell>
          <cell r="L4">
            <v>44377</v>
          </cell>
          <cell r="M4">
            <v>0.80979999999999996</v>
          </cell>
          <cell r="N4">
            <v>0.80979999999999996</v>
          </cell>
          <cell r="O4">
            <v>0.80979999999999996</v>
          </cell>
          <cell r="P4">
            <v>321</v>
          </cell>
          <cell r="Q4">
            <v>1158104.7</v>
          </cell>
          <cell r="R4">
            <v>482110.67</v>
          </cell>
          <cell r="S4">
            <v>215.42</v>
          </cell>
          <cell r="T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Z4">
            <v>42465</v>
          </cell>
          <cell r="AA4">
            <v>228527</v>
          </cell>
          <cell r="AB4">
            <v>0</v>
          </cell>
          <cell r="AC4">
            <v>1619474</v>
          </cell>
          <cell r="AD4">
            <v>134106</v>
          </cell>
          <cell r="AE4">
            <v>0</v>
          </cell>
          <cell r="AF4">
            <v>0</v>
          </cell>
          <cell r="AG4">
            <v>0</v>
          </cell>
          <cell r="AH4">
            <v>131394</v>
          </cell>
          <cell r="AI4">
            <v>12434</v>
          </cell>
          <cell r="AJ4">
            <v>2070319</v>
          </cell>
          <cell r="AK4">
            <v>613339.37839125004</v>
          </cell>
          <cell r="AL4">
            <v>5669.7491718000001</v>
          </cell>
          <cell r="AM4">
            <v>121.82969999999997</v>
          </cell>
          <cell r="AN4">
            <v>1.2824178947368419</v>
          </cell>
          <cell r="AO4">
            <v>2493.2495056554881</v>
          </cell>
          <cell r="AP4">
            <v>9764.2373022411957</v>
          </cell>
          <cell r="AQ4">
            <v>246</v>
          </cell>
          <cell r="AR4">
            <v>95</v>
          </cell>
          <cell r="AS4">
            <v>927602.54371291364</v>
          </cell>
          <cell r="AT4">
            <v>482326.08999999997</v>
          </cell>
          <cell r="AV4">
            <v>445276.45371291367</v>
          </cell>
          <cell r="AW4">
            <v>445276.45371291367</v>
          </cell>
          <cell r="AY4">
            <v>0</v>
          </cell>
        </row>
        <row r="5">
          <cell r="A5" t="str">
            <v>100700820A</v>
          </cell>
          <cell r="E5" t="str">
            <v>010</v>
          </cell>
          <cell r="F5" t="str">
            <v>GRADY MEMORIAL HOSPITAL</v>
          </cell>
          <cell r="G5" t="str">
            <v>CHICKASHA,OK 73018-2738</v>
          </cell>
          <cell r="H5" t="str">
            <v>73018</v>
          </cell>
          <cell r="I5" t="str">
            <v>NSGO</v>
          </cell>
          <cell r="J5" t="str">
            <v>Yes</v>
          </cell>
          <cell r="K5">
            <v>370054</v>
          </cell>
          <cell r="L5">
            <v>44561</v>
          </cell>
          <cell r="M5">
            <v>0.80979999999999996</v>
          </cell>
          <cell r="N5">
            <v>0.80979999999999996</v>
          </cell>
          <cell r="O5">
            <v>0.80979999999999996</v>
          </cell>
          <cell r="P5">
            <v>545</v>
          </cell>
          <cell r="Q5">
            <v>3409578.38</v>
          </cell>
          <cell r="R5">
            <v>779314.71</v>
          </cell>
          <cell r="S5">
            <v>7619.27</v>
          </cell>
          <cell r="T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Z5">
            <v>28315</v>
          </cell>
          <cell r="AA5">
            <v>542866</v>
          </cell>
          <cell r="AB5">
            <v>0</v>
          </cell>
          <cell r="AC5">
            <v>4308460</v>
          </cell>
          <cell r="AD5">
            <v>255748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14333</v>
          </cell>
          <cell r="AJ5">
            <v>4027092</v>
          </cell>
          <cell r="AK5">
            <v>1238751.0544791266</v>
          </cell>
          <cell r="AL5">
            <v>5669.7491718000001</v>
          </cell>
          <cell r="AM5">
            <v>161.76950000000005</v>
          </cell>
          <cell r="AN5">
            <v>1.570577669902913</v>
          </cell>
          <cell r="AO5">
            <v>3104.6392342835252</v>
          </cell>
          <cell r="AP5">
            <v>12009.420677463142</v>
          </cell>
          <cell r="AQ5">
            <v>399</v>
          </cell>
          <cell r="AR5">
            <v>103</v>
          </cell>
          <cell r="AS5">
            <v>1236970.3297787036</v>
          </cell>
          <cell r="AT5">
            <v>786933.98</v>
          </cell>
          <cell r="AV5">
            <v>450036.34977870365</v>
          </cell>
          <cell r="AW5">
            <v>450036.34977870365</v>
          </cell>
          <cell r="AY5">
            <v>0</v>
          </cell>
        </row>
        <row r="6">
          <cell r="A6" t="str">
            <v>100699350A</v>
          </cell>
          <cell r="E6" t="str">
            <v>010</v>
          </cell>
          <cell r="F6" t="str">
            <v>JACKSON CO MEM HSP</v>
          </cell>
          <cell r="G6" t="str">
            <v>ALTUS,OK 73521-</v>
          </cell>
          <cell r="H6" t="str">
            <v>73521</v>
          </cell>
          <cell r="I6" t="str">
            <v>NSGO</v>
          </cell>
          <cell r="J6" t="str">
            <v>Yes</v>
          </cell>
          <cell r="K6">
            <v>370022</v>
          </cell>
          <cell r="L6">
            <v>44377</v>
          </cell>
          <cell r="M6">
            <v>0.90849999999999997</v>
          </cell>
          <cell r="N6">
            <v>0.90849999999999997</v>
          </cell>
          <cell r="O6">
            <v>0.90849999999999997</v>
          </cell>
          <cell r="P6">
            <v>1815</v>
          </cell>
          <cell r="Q6">
            <v>9724918.1500000004</v>
          </cell>
          <cell r="R6">
            <v>1964755.76</v>
          </cell>
          <cell r="S6">
            <v>299879.10999999993</v>
          </cell>
          <cell r="T6">
            <v>0</v>
          </cell>
          <cell r="U6">
            <v>0</v>
          </cell>
          <cell r="V6">
            <v>4421.1000000000004</v>
          </cell>
          <cell r="X6">
            <v>0</v>
          </cell>
          <cell r="Y6">
            <v>0</v>
          </cell>
          <cell r="Z6">
            <v>176221</v>
          </cell>
          <cell r="AA6">
            <v>1360583</v>
          </cell>
          <cell r="AB6">
            <v>0</v>
          </cell>
          <cell r="AC6">
            <v>10364434</v>
          </cell>
          <cell r="AD6">
            <v>640857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45624</v>
          </cell>
          <cell r="AJ6">
            <v>10220721</v>
          </cell>
          <cell r="AK6">
            <v>2644751.9009362501</v>
          </cell>
          <cell r="AL6">
            <v>6063.0875235000012</v>
          </cell>
          <cell r="AM6">
            <v>616.47099999999887</v>
          </cell>
          <cell r="AN6">
            <v>1.0519982935153565</v>
          </cell>
          <cell r="AO6">
            <v>2903.1305169442921</v>
          </cell>
          <cell r="AP6">
            <v>9281.4882451005433</v>
          </cell>
          <cell r="AQ6">
            <v>911</v>
          </cell>
          <cell r="AR6">
            <v>586</v>
          </cell>
          <cell r="AS6">
            <v>5438952.111628918</v>
          </cell>
          <cell r="AT6">
            <v>2269055.9700000002</v>
          </cell>
          <cell r="AV6">
            <v>3169896.1416289178</v>
          </cell>
          <cell r="AW6">
            <v>3169896.1416289178</v>
          </cell>
          <cell r="AY6">
            <v>0</v>
          </cell>
        </row>
        <row r="7">
          <cell r="A7" t="str">
            <v>100818200B</v>
          </cell>
          <cell r="E7" t="str">
            <v>010</v>
          </cell>
          <cell r="F7" t="str">
            <v>LINDSAY MUNICIPAL HOSPITAL</v>
          </cell>
          <cell r="G7" t="str">
            <v>LINDSAY,OK 73052-0888</v>
          </cell>
          <cell r="H7" t="str">
            <v>73052</v>
          </cell>
          <cell r="I7" t="str">
            <v>NSGO</v>
          </cell>
          <cell r="J7" t="str">
            <v>Yes</v>
          </cell>
          <cell r="K7">
            <v>370214</v>
          </cell>
          <cell r="L7">
            <v>44377</v>
          </cell>
          <cell r="M7">
            <v>0.80979999999999996</v>
          </cell>
          <cell r="N7">
            <v>0.80979999999999996</v>
          </cell>
          <cell r="O7">
            <v>0.80979999999999996</v>
          </cell>
          <cell r="P7">
            <v>4069</v>
          </cell>
          <cell r="Q7">
            <v>4882150.82</v>
          </cell>
          <cell r="R7">
            <v>1871703.75</v>
          </cell>
          <cell r="S7">
            <v>24658.7</v>
          </cell>
          <cell r="T7">
            <v>0</v>
          </cell>
          <cell r="U7">
            <v>0</v>
          </cell>
          <cell r="V7">
            <v>5335.55</v>
          </cell>
          <cell r="X7">
            <v>0</v>
          </cell>
          <cell r="Y7">
            <v>0</v>
          </cell>
          <cell r="Z7">
            <v>1214</v>
          </cell>
          <cell r="AA7">
            <v>86284</v>
          </cell>
          <cell r="AB7">
            <v>0</v>
          </cell>
          <cell r="AC7">
            <v>0</v>
          </cell>
          <cell r="AD7">
            <v>2771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127972</v>
          </cell>
          <cell r="AK7">
            <v>100861.559386875</v>
          </cell>
          <cell r="AL7">
            <v>5669.7491718000001</v>
          </cell>
          <cell r="AM7">
            <v>492.38820000000015</v>
          </cell>
          <cell r="AN7">
            <v>1.0566270386266097</v>
          </cell>
          <cell r="AO7">
            <v>16810.259897812499</v>
          </cell>
          <cell r="AP7">
            <v>22801.070174967208</v>
          </cell>
          <cell r="AQ7">
            <v>6</v>
          </cell>
          <cell r="AR7">
            <v>466</v>
          </cell>
          <cell r="AS7">
            <v>10625298.701534718</v>
          </cell>
          <cell r="AT7">
            <v>1901698</v>
          </cell>
          <cell r="AV7">
            <v>8723600.7015347183</v>
          </cell>
          <cell r="AW7">
            <v>8723600.7015347183</v>
          </cell>
          <cell r="AY7">
            <v>0</v>
          </cell>
        </row>
        <row r="8">
          <cell r="A8" t="str">
            <v>100710530D</v>
          </cell>
          <cell r="E8" t="str">
            <v>010</v>
          </cell>
          <cell r="F8" t="str">
            <v>MCALESTER REGIONAL</v>
          </cell>
          <cell r="G8" t="str">
            <v>MCALESTER,OK 74502-</v>
          </cell>
          <cell r="H8" t="str">
            <v>74502</v>
          </cell>
          <cell r="I8" t="str">
            <v>NSGO</v>
          </cell>
          <cell r="J8" t="str">
            <v>Yes</v>
          </cell>
          <cell r="K8">
            <v>370034</v>
          </cell>
          <cell r="L8">
            <v>44377</v>
          </cell>
          <cell r="M8">
            <v>0.84019999999999995</v>
          </cell>
          <cell r="N8">
            <v>0.84019999999999995</v>
          </cell>
          <cell r="O8">
            <v>0.84019999999999995</v>
          </cell>
          <cell r="P8">
            <v>3268</v>
          </cell>
          <cell r="Q8">
            <v>16481490.51</v>
          </cell>
          <cell r="R8">
            <v>4158828.28</v>
          </cell>
          <cell r="S8">
            <v>405860.45</v>
          </cell>
          <cell r="T8">
            <v>0</v>
          </cell>
          <cell r="U8">
            <v>0</v>
          </cell>
          <cell r="V8">
            <v>53737.51</v>
          </cell>
          <cell r="X8">
            <v>0</v>
          </cell>
          <cell r="Y8">
            <v>647979</v>
          </cell>
          <cell r="Z8">
            <v>290655</v>
          </cell>
          <cell r="AA8">
            <v>1520192</v>
          </cell>
          <cell r="AB8">
            <v>0</v>
          </cell>
          <cell r="AC8">
            <v>14835634</v>
          </cell>
          <cell r="AD8">
            <v>1015931</v>
          </cell>
          <cell r="AE8">
            <v>439961</v>
          </cell>
          <cell r="AF8">
            <v>0</v>
          </cell>
          <cell r="AG8">
            <v>0</v>
          </cell>
          <cell r="AH8">
            <v>0</v>
          </cell>
          <cell r="AI8">
            <v>245216</v>
          </cell>
          <cell r="AJ8">
            <v>14983758</v>
          </cell>
          <cell r="AK8">
            <v>4648078.85527125</v>
          </cell>
          <cell r="AL8">
            <v>5790.8989781999999</v>
          </cell>
          <cell r="AM8">
            <v>1195.6582999999944</v>
          </cell>
          <cell r="AN8">
            <v>1.0497438981562726</v>
          </cell>
          <cell r="AO8">
            <v>3400.2039906885516</v>
          </cell>
          <cell r="AP8">
            <v>9479.1648578933946</v>
          </cell>
          <cell r="AQ8">
            <v>1367</v>
          </cell>
          <cell r="AR8">
            <v>1139</v>
          </cell>
          <cell r="AS8">
            <v>10796768.773140576</v>
          </cell>
          <cell r="AT8">
            <v>4618426.2399999993</v>
          </cell>
          <cell r="AV8">
            <v>6178342.5331405764</v>
          </cell>
          <cell r="AW8">
            <v>6178342.5331405764</v>
          </cell>
          <cell r="AY8">
            <v>0</v>
          </cell>
        </row>
        <row r="9">
          <cell r="A9" t="str">
            <v>100700690A</v>
          </cell>
          <cell r="B9" t="str">
            <v>100700690Q</v>
          </cell>
          <cell r="C9" t="str">
            <v>100700690R</v>
          </cell>
          <cell r="E9" t="str">
            <v>010</v>
          </cell>
          <cell r="F9" t="str">
            <v>NORMAN REGIONAL HOSPITAL</v>
          </cell>
          <cell r="G9" t="str">
            <v>NORMAN,OK 73071-</v>
          </cell>
          <cell r="H9" t="str">
            <v>73071</v>
          </cell>
          <cell r="I9" t="str">
            <v>NSGO</v>
          </cell>
          <cell r="J9" t="str">
            <v>Yes</v>
          </cell>
          <cell r="K9">
            <v>370008</v>
          </cell>
          <cell r="L9">
            <v>44377</v>
          </cell>
          <cell r="M9">
            <v>0.87019999999999997</v>
          </cell>
          <cell r="N9">
            <v>0.87019999999999997</v>
          </cell>
          <cell r="O9">
            <v>0.87019999999999997</v>
          </cell>
          <cell r="P9">
            <v>17384</v>
          </cell>
          <cell r="Q9">
            <v>174686351.47000003</v>
          </cell>
          <cell r="R9">
            <v>19207357.750000004</v>
          </cell>
          <cell r="S9">
            <v>3339503.0800000024</v>
          </cell>
          <cell r="T9">
            <v>63793</v>
          </cell>
          <cell r="U9">
            <v>0</v>
          </cell>
          <cell r="V9">
            <v>102983.51999999999</v>
          </cell>
          <cell r="X9">
            <v>0</v>
          </cell>
          <cell r="Y9">
            <v>1813656</v>
          </cell>
          <cell r="Z9">
            <v>937102</v>
          </cell>
          <cell r="AA9">
            <v>5955767</v>
          </cell>
          <cell r="AB9">
            <v>0</v>
          </cell>
          <cell r="AC9">
            <v>0</v>
          </cell>
          <cell r="AD9">
            <v>4346605</v>
          </cell>
          <cell r="AE9">
            <v>561792</v>
          </cell>
          <cell r="AF9">
            <v>0</v>
          </cell>
          <cell r="AG9">
            <v>0</v>
          </cell>
          <cell r="AH9">
            <v>105002</v>
          </cell>
          <cell r="AI9">
            <v>484832</v>
          </cell>
          <cell r="AJ9">
            <v>60328414</v>
          </cell>
          <cell r="AK9">
            <v>15871604.214847501</v>
          </cell>
          <cell r="AL9">
            <v>5910.4547081999999</v>
          </cell>
          <cell r="AM9">
            <v>5408.2034999999987</v>
          </cell>
          <cell r="AN9">
            <v>1.2101596554038931</v>
          </cell>
          <cell r="AO9">
            <v>3190.913593656514</v>
          </cell>
          <cell r="AP9">
            <v>10343.507426612143</v>
          </cell>
          <cell r="AQ9">
            <v>4974</v>
          </cell>
          <cell r="AR9">
            <v>4469</v>
          </cell>
          <cell r="AS9">
            <v>46225134.689529665</v>
          </cell>
          <cell r="AT9">
            <v>22713637.350000005</v>
          </cell>
          <cell r="AV9">
            <v>23511497.33952966</v>
          </cell>
          <cell r="AW9">
            <v>23511497.33952966</v>
          </cell>
          <cell r="AY9">
            <v>0</v>
          </cell>
        </row>
        <row r="10">
          <cell r="A10" t="str">
            <v>100700680A</v>
          </cell>
          <cell r="B10" t="str">
            <v>100700680I</v>
          </cell>
          <cell r="E10" t="str">
            <v>010</v>
          </cell>
          <cell r="F10" t="str">
            <v>NORTHEASTERN HEALTH SYSTEM</v>
          </cell>
          <cell r="G10" t="str">
            <v>TAHLEQUAH,OK 74464-1008</v>
          </cell>
          <cell r="H10" t="str">
            <v>74464</v>
          </cell>
          <cell r="I10" t="str">
            <v>NSGO</v>
          </cell>
          <cell r="J10" t="str">
            <v>Yes</v>
          </cell>
          <cell r="K10">
            <v>370089</v>
          </cell>
          <cell r="L10">
            <v>44377</v>
          </cell>
          <cell r="M10">
            <v>0.80979999999999996</v>
          </cell>
          <cell r="N10">
            <v>0.80979999999999996</v>
          </cell>
          <cell r="O10">
            <v>0.80979999999999996</v>
          </cell>
          <cell r="P10">
            <v>3688</v>
          </cell>
          <cell r="Q10">
            <v>21812735.16</v>
          </cell>
          <cell r="R10">
            <v>5902236.1600000001</v>
          </cell>
          <cell r="S10">
            <v>180368.09</v>
          </cell>
          <cell r="T10">
            <v>0</v>
          </cell>
          <cell r="U10">
            <v>0</v>
          </cell>
          <cell r="V10">
            <v>2918.81</v>
          </cell>
          <cell r="X10">
            <v>0</v>
          </cell>
          <cell r="Y10">
            <v>983412</v>
          </cell>
          <cell r="Z10">
            <v>345745</v>
          </cell>
          <cell r="AA10">
            <v>1582446</v>
          </cell>
          <cell r="AB10">
            <v>0</v>
          </cell>
          <cell r="AC10">
            <v>20242872</v>
          </cell>
          <cell r="AD10">
            <v>1369295</v>
          </cell>
          <cell r="AE10">
            <v>157003</v>
          </cell>
          <cell r="AF10">
            <v>0</v>
          </cell>
          <cell r="AG10">
            <v>0</v>
          </cell>
          <cell r="AH10">
            <v>0</v>
          </cell>
          <cell r="AI10">
            <v>80346</v>
          </cell>
          <cell r="AJ10">
            <v>20369921</v>
          </cell>
          <cell r="AK10">
            <v>5048437.8703106251</v>
          </cell>
          <cell r="AL10">
            <v>5669.7491718000001</v>
          </cell>
          <cell r="AM10">
            <v>1316.3598999999988</v>
          </cell>
          <cell r="AN10">
            <v>1.4823872747747735</v>
          </cell>
          <cell r="AO10">
            <v>2990.7807288570052</v>
          </cell>
          <cell r="AP10">
            <v>11395.544752298138</v>
          </cell>
          <cell r="AQ10">
            <v>1688</v>
          </cell>
          <cell r="AR10">
            <v>888</v>
          </cell>
          <cell r="AS10">
            <v>10119243.740040746</v>
          </cell>
          <cell r="AT10">
            <v>6085523.0599999996</v>
          </cell>
          <cell r="AV10">
            <v>4033720.680040746</v>
          </cell>
          <cell r="AW10">
            <v>4033720.680040746</v>
          </cell>
          <cell r="AY10">
            <v>0</v>
          </cell>
        </row>
        <row r="11">
          <cell r="A11" t="str">
            <v>200417790W</v>
          </cell>
          <cell r="E11" t="str">
            <v>010</v>
          </cell>
          <cell r="F11" t="str">
            <v>PERRY MEMORIAL HOSPITAL</v>
          </cell>
          <cell r="G11" t="str">
            <v>PERRY,OK 73077-0000</v>
          </cell>
          <cell r="H11" t="str">
            <v>73077</v>
          </cell>
          <cell r="I11" t="str">
            <v>NSGO</v>
          </cell>
          <cell r="J11" t="str">
            <v>Yes</v>
          </cell>
          <cell r="K11">
            <v>370139</v>
          </cell>
          <cell r="L11">
            <v>44561</v>
          </cell>
          <cell r="M11">
            <v>0.80979999999999996</v>
          </cell>
          <cell r="N11">
            <v>0.80979999999999996</v>
          </cell>
          <cell r="O11">
            <v>0.80979999999999996</v>
          </cell>
          <cell r="P11">
            <v>75</v>
          </cell>
          <cell r="Q11">
            <v>376739.6</v>
          </cell>
          <cell r="R11">
            <v>106548.56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906755</v>
          </cell>
          <cell r="AD11">
            <v>49396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4025</v>
          </cell>
          <cell r="AJ11">
            <v>859754</v>
          </cell>
          <cell r="AK11">
            <v>110809.31241183904</v>
          </cell>
          <cell r="AL11">
            <v>5669.7491718000001</v>
          </cell>
          <cell r="AM11">
            <v>26.642099999999999</v>
          </cell>
          <cell r="AN11">
            <v>1.1100874999999999</v>
          </cell>
          <cell r="AO11">
            <v>1016.5991964388903</v>
          </cell>
          <cell r="AP11">
            <v>7310.5168801894224</v>
          </cell>
          <cell r="AQ11">
            <v>109</v>
          </cell>
          <cell r="AR11">
            <v>24</v>
          </cell>
          <cell r="AS11">
            <v>175452.40512454615</v>
          </cell>
          <cell r="AT11">
            <v>106548.56</v>
          </cell>
          <cell r="AV11">
            <v>68903.845124546147</v>
          </cell>
          <cell r="AW11">
            <v>68903.845124546147</v>
          </cell>
          <cell r="AY11">
            <v>0</v>
          </cell>
        </row>
        <row r="12">
          <cell r="A12" t="str">
            <v>100699900A</v>
          </cell>
          <cell r="E12" t="str">
            <v>010</v>
          </cell>
          <cell r="F12" t="str">
            <v>PURCELL MUNICIPAL HOSPITAL</v>
          </cell>
          <cell r="G12" t="str">
            <v>PURCELL,OK 73080-9998</v>
          </cell>
          <cell r="H12" t="str">
            <v>73080</v>
          </cell>
          <cell r="I12" t="str">
            <v>NSGO</v>
          </cell>
          <cell r="J12" t="str">
            <v>Yes</v>
          </cell>
          <cell r="K12">
            <v>370158</v>
          </cell>
          <cell r="L12">
            <v>44377</v>
          </cell>
          <cell r="M12">
            <v>0.87019999999999997</v>
          </cell>
          <cell r="N12">
            <v>0.87019999999999997</v>
          </cell>
          <cell r="O12">
            <v>0.87019999999999997</v>
          </cell>
          <cell r="P12">
            <v>53</v>
          </cell>
          <cell r="Q12">
            <v>203462.63</v>
          </cell>
          <cell r="R12">
            <v>83004.240000000005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91892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2701</v>
          </cell>
          <cell r="AJ12">
            <v>1261528</v>
          </cell>
          <cell r="AK12">
            <v>105692.95646437501</v>
          </cell>
          <cell r="AL12">
            <v>5910.4547081999999</v>
          </cell>
          <cell r="AM12">
            <v>21.849699999999999</v>
          </cell>
          <cell r="AN12">
            <v>1.3656062499999999</v>
          </cell>
          <cell r="AO12">
            <v>539.24977787946432</v>
          </cell>
          <cell r="AP12">
            <v>8610.6036677393095</v>
          </cell>
          <cell r="AQ12">
            <v>196</v>
          </cell>
          <cell r="AR12">
            <v>16</v>
          </cell>
          <cell r="AS12">
            <v>137769.65868382895</v>
          </cell>
          <cell r="AT12">
            <v>83004.240000000005</v>
          </cell>
          <cell r="AV12">
            <v>54765.418683828946</v>
          </cell>
          <cell r="AW12">
            <v>54765.418683828946</v>
          </cell>
          <cell r="AY12">
            <v>0</v>
          </cell>
        </row>
        <row r="13">
          <cell r="A13" t="str">
            <v>100700770A</v>
          </cell>
          <cell r="E13" t="str">
            <v>010</v>
          </cell>
          <cell r="F13" t="str">
            <v>PUSHMATAHA HSP</v>
          </cell>
          <cell r="G13" t="str">
            <v>ANTLERS,OK 74523-</v>
          </cell>
          <cell r="H13" t="str">
            <v>74523</v>
          </cell>
          <cell r="I13" t="str">
            <v>NSGO</v>
          </cell>
          <cell r="J13" t="str">
            <v>Yes</v>
          </cell>
          <cell r="K13">
            <v>370083</v>
          </cell>
          <cell r="L13">
            <v>44286</v>
          </cell>
          <cell r="M13">
            <v>0.80979999999999996</v>
          </cell>
          <cell r="N13">
            <v>0.80979999999999996</v>
          </cell>
          <cell r="O13">
            <v>0.80979999999999996</v>
          </cell>
          <cell r="P13">
            <v>636</v>
          </cell>
          <cell r="Q13">
            <v>833927.55</v>
          </cell>
          <cell r="R13">
            <v>176130.65</v>
          </cell>
          <cell r="S13">
            <v>19454.260000000002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31799</v>
          </cell>
          <cell r="AA13">
            <v>160219</v>
          </cell>
          <cell r="AB13">
            <v>0</v>
          </cell>
          <cell r="AC13">
            <v>1163479</v>
          </cell>
          <cell r="AD13">
            <v>84871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8049</v>
          </cell>
          <cell r="AJ13">
            <v>1324650</v>
          </cell>
          <cell r="AK13">
            <v>320333.75803203078</v>
          </cell>
          <cell r="AL13">
            <v>5669.7491718000001</v>
          </cell>
          <cell r="AM13">
            <v>50.769199999999998</v>
          </cell>
          <cell r="AN13">
            <v>1.0361061224489796</v>
          </cell>
          <cell r="AO13">
            <v>1532.6974068518218</v>
          </cell>
          <cell r="AP13">
            <v>7407.1592365038332</v>
          </cell>
          <cell r="AQ13">
            <v>209</v>
          </cell>
          <cell r="AR13">
            <v>49</v>
          </cell>
          <cell r="AS13">
            <v>362950.8025886878</v>
          </cell>
          <cell r="AT13">
            <v>195584.91</v>
          </cell>
          <cell r="AV13">
            <v>167365.8925886878</v>
          </cell>
          <cell r="AW13">
            <v>167365.8925886878</v>
          </cell>
          <cell r="AY13">
            <v>0</v>
          </cell>
        </row>
        <row r="14">
          <cell r="A14" t="str">
            <v>100700190A</v>
          </cell>
          <cell r="E14" t="str">
            <v>010</v>
          </cell>
          <cell r="F14" t="str">
            <v>SEQUOYAH COUNTY CITY OF SALLISAW HOSPITAL AUTHORIT</v>
          </cell>
          <cell r="G14" t="str">
            <v>SALLISAW,OK 74955-2811</v>
          </cell>
          <cell r="H14" t="str">
            <v>74955</v>
          </cell>
          <cell r="I14" t="str">
            <v>NSGO</v>
          </cell>
          <cell r="J14" t="str">
            <v>Yes</v>
          </cell>
          <cell r="K14">
            <v>370112</v>
          </cell>
          <cell r="L14">
            <v>44286</v>
          </cell>
          <cell r="M14">
            <v>0.82179999999999997</v>
          </cell>
          <cell r="N14">
            <v>0.82179999999999997</v>
          </cell>
          <cell r="O14">
            <v>0.82179999999999997</v>
          </cell>
          <cell r="P14">
            <v>258</v>
          </cell>
          <cell r="Q14">
            <v>1661387.36</v>
          </cell>
          <cell r="R14">
            <v>379090.08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41374</v>
          </cell>
          <cell r="AA14">
            <v>433468</v>
          </cell>
          <cell r="AB14">
            <v>0</v>
          </cell>
          <cell r="AC14">
            <v>0</v>
          </cell>
          <cell r="AD14">
            <v>129317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2258058</v>
          </cell>
          <cell r="AK14">
            <v>679209.24172582699</v>
          </cell>
          <cell r="AL14">
            <v>5717.5714638000009</v>
          </cell>
          <cell r="AM14">
            <v>103.1926</v>
          </cell>
          <cell r="AN14">
            <v>1.1726431818181817</v>
          </cell>
          <cell r="AO14">
            <v>2374.8574885518424</v>
          </cell>
          <cell r="AP14">
            <v>9079.5286821351147</v>
          </cell>
          <cell r="AQ14">
            <v>286</v>
          </cell>
          <cell r="AR14">
            <v>88</v>
          </cell>
          <cell r="AS14">
            <v>798998.52402789006</v>
          </cell>
          <cell r="AT14">
            <v>379090.08</v>
          </cell>
          <cell r="AV14">
            <v>419908.44402789004</v>
          </cell>
          <cell r="AW14">
            <v>419908.44402789004</v>
          </cell>
          <cell r="AY14">
            <v>0</v>
          </cell>
        </row>
        <row r="15">
          <cell r="A15" t="str">
            <v>100699950A</v>
          </cell>
          <cell r="E15" t="str">
            <v>010</v>
          </cell>
          <cell r="F15" t="str">
            <v>STILLWATER MEDICAL CENTER</v>
          </cell>
          <cell r="G15" t="str">
            <v>STILLWATER,OK 74074-4399</v>
          </cell>
          <cell r="H15" t="str">
            <v>74074</v>
          </cell>
          <cell r="I15" t="str">
            <v>NSGO</v>
          </cell>
          <cell r="J15" t="str">
            <v>Yes</v>
          </cell>
          <cell r="K15">
            <v>370049</v>
          </cell>
          <cell r="L15">
            <v>44561</v>
          </cell>
          <cell r="M15">
            <v>0.87019999999999997</v>
          </cell>
          <cell r="N15">
            <v>0.87019999999999997</v>
          </cell>
          <cell r="O15">
            <v>0.87019999999999997</v>
          </cell>
          <cell r="P15">
            <v>3276</v>
          </cell>
          <cell r="Q15">
            <v>24954686.699999999</v>
          </cell>
          <cell r="R15">
            <v>4046742.78</v>
          </cell>
          <cell r="S15">
            <v>730917.84999999963</v>
          </cell>
          <cell r="T15">
            <v>0</v>
          </cell>
          <cell r="U15">
            <v>0</v>
          </cell>
          <cell r="V15">
            <v>8746.5400000000009</v>
          </cell>
          <cell r="X15">
            <v>0</v>
          </cell>
          <cell r="Y15">
            <v>0</v>
          </cell>
          <cell r="Z15">
            <v>454915</v>
          </cell>
          <cell r="AA15">
            <v>2703556</v>
          </cell>
          <cell r="AB15">
            <v>0</v>
          </cell>
          <cell r="AC15">
            <v>19331775</v>
          </cell>
          <cell r="AD15">
            <v>1351891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107301</v>
          </cell>
          <cell r="AJ15">
            <v>20556526</v>
          </cell>
          <cell r="AK15">
            <v>5095298.4602934606</v>
          </cell>
          <cell r="AL15">
            <v>5910.4547081999999</v>
          </cell>
          <cell r="AM15">
            <v>1330.3280999999947</v>
          </cell>
          <cell r="AN15">
            <v>0.96400586956521361</v>
          </cell>
          <cell r="AO15">
            <v>2852.9106720568088</v>
          </cell>
          <cell r="AP15">
            <v>8550.6237025609607</v>
          </cell>
          <cell r="AQ15">
            <v>1786</v>
          </cell>
          <cell r="AR15">
            <v>1380</v>
          </cell>
          <cell r="AS15">
            <v>11799860.709534125</v>
          </cell>
          <cell r="AT15">
            <v>4786407.169999999</v>
          </cell>
          <cell r="AV15">
            <v>7013453.5395341264</v>
          </cell>
          <cell r="AW15">
            <v>7013453.5395341264</v>
          </cell>
          <cell r="AY15">
            <v>0</v>
          </cell>
        </row>
        <row r="16">
          <cell r="A16" t="str">
            <v>200100890B</v>
          </cell>
          <cell r="E16" t="str">
            <v>010</v>
          </cell>
          <cell r="F16" t="str">
            <v>WAGONER COMMUNITY HOSPITAL</v>
          </cell>
          <cell r="G16" t="str">
            <v>WAGONER,OK 74467-4624</v>
          </cell>
          <cell r="H16" t="str">
            <v>74467</v>
          </cell>
          <cell r="I16" t="str">
            <v>NSGO</v>
          </cell>
          <cell r="J16" t="str">
            <v>Yes</v>
          </cell>
          <cell r="K16">
            <v>370166</v>
          </cell>
          <cell r="L16">
            <v>44469</v>
          </cell>
          <cell r="M16">
            <v>0.84019999999999995</v>
          </cell>
          <cell r="N16">
            <v>0.84019999999999995</v>
          </cell>
          <cell r="O16">
            <v>0.84019999999999995</v>
          </cell>
          <cell r="P16">
            <v>7274</v>
          </cell>
          <cell r="Q16">
            <v>11568518.08</v>
          </cell>
          <cell r="R16">
            <v>2947948.55</v>
          </cell>
          <cell r="S16">
            <v>67564.759999999995</v>
          </cell>
          <cell r="T16">
            <v>0</v>
          </cell>
          <cell r="U16">
            <v>0</v>
          </cell>
          <cell r="V16">
            <v>7248.33</v>
          </cell>
          <cell r="X16">
            <v>0</v>
          </cell>
          <cell r="Y16">
            <v>0</v>
          </cell>
          <cell r="Z16">
            <v>424130</v>
          </cell>
          <cell r="AA16">
            <v>500029</v>
          </cell>
          <cell r="AB16">
            <v>0</v>
          </cell>
          <cell r="AC16">
            <v>0</v>
          </cell>
          <cell r="AD16">
            <v>308022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62080</v>
          </cell>
          <cell r="AJ16">
            <v>4474205</v>
          </cell>
          <cell r="AK16">
            <v>1437135.1167042996</v>
          </cell>
          <cell r="AL16">
            <v>5790.8989781999999</v>
          </cell>
          <cell r="AM16">
            <v>1220.8252000000068</v>
          </cell>
          <cell r="AN16">
            <v>1.1604802281368887</v>
          </cell>
          <cell r="AO16">
            <v>2880.0302939965923</v>
          </cell>
          <cell r="AP16">
            <v>9600.2540613358033</v>
          </cell>
          <cell r="AQ16">
            <v>499</v>
          </cell>
          <cell r="AR16">
            <v>1052</v>
          </cell>
          <cell r="AS16">
            <v>10099467.272525266</v>
          </cell>
          <cell r="AT16">
            <v>3022761.6399999997</v>
          </cell>
          <cell r="AV16">
            <v>7076705.6325252661</v>
          </cell>
          <cell r="AW16">
            <v>7076705.6325252661</v>
          </cell>
          <cell r="AY16">
            <v>0</v>
          </cell>
        </row>
        <row r="17">
          <cell r="P17">
            <v>56561</v>
          </cell>
          <cell r="Q17">
            <v>370681168.45000005</v>
          </cell>
          <cell r="R17">
            <v>56879419.609999999</v>
          </cell>
          <cell r="S17">
            <v>6422575.7900000019</v>
          </cell>
          <cell r="AK17">
            <v>49013950.185319081</v>
          </cell>
          <cell r="AM17">
            <v>16141.504699999987</v>
          </cell>
          <cell r="AQ17">
            <v>16951</v>
          </cell>
          <cell r="AR17">
            <v>13645</v>
          </cell>
          <cell r="AV17">
            <v>76918851.022876397</v>
          </cell>
          <cell r="AW17">
            <v>76918851.022876397</v>
          </cell>
          <cell r="AY17">
            <v>0</v>
          </cell>
        </row>
        <row r="19">
          <cell r="A19" t="str">
            <v>200439230A</v>
          </cell>
          <cell r="E19" t="str">
            <v>010</v>
          </cell>
          <cell r="F19" t="str">
            <v>AHS SOUTHCREST HOSPITAL, LLC</v>
          </cell>
          <cell r="G19" t="str">
            <v>TULSA,OK 74133-5716</v>
          </cell>
          <cell r="H19" t="str">
            <v>74133</v>
          </cell>
          <cell r="I19" t="str">
            <v>Private</v>
          </cell>
          <cell r="J19" t="str">
            <v>Yes</v>
          </cell>
          <cell r="K19">
            <v>370202</v>
          </cell>
          <cell r="L19">
            <v>44561</v>
          </cell>
          <cell r="M19">
            <v>0.87019999999999997</v>
          </cell>
          <cell r="N19">
            <v>0.87019999999999997</v>
          </cell>
          <cell r="O19">
            <v>0.87019999999999997</v>
          </cell>
          <cell r="P19">
            <v>8489</v>
          </cell>
          <cell r="Q19">
            <v>82513071.540000007</v>
          </cell>
          <cell r="R19">
            <v>9859775.2300000004</v>
          </cell>
          <cell r="S19">
            <v>1281790.6100000003</v>
          </cell>
          <cell r="T19">
            <v>0</v>
          </cell>
          <cell r="U19">
            <v>0</v>
          </cell>
          <cell r="V19">
            <v>29150.68</v>
          </cell>
          <cell r="X19">
            <v>0</v>
          </cell>
          <cell r="Y19">
            <v>0</v>
          </cell>
          <cell r="Z19">
            <v>488036</v>
          </cell>
          <cell r="AA19">
            <v>1823051</v>
          </cell>
          <cell r="AB19">
            <v>0</v>
          </cell>
          <cell r="AC19">
            <v>0</v>
          </cell>
          <cell r="AD19">
            <v>2035822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344593</v>
          </cell>
          <cell r="AJ19">
            <v>28582555</v>
          </cell>
          <cell r="AK19">
            <v>5175742.7712920224</v>
          </cell>
          <cell r="AL19">
            <v>5910.4547081999999</v>
          </cell>
          <cell r="AM19">
            <v>2896.724700000007</v>
          </cell>
          <cell r="AN19">
            <v>1.2972345275414272</v>
          </cell>
          <cell r="AO19">
            <v>2018.6204256209137</v>
          </cell>
          <cell r="AP19">
            <v>9685.8663465677437</v>
          </cell>
          <cell r="AQ19">
            <v>2564</v>
          </cell>
          <cell r="AR19">
            <v>2233</v>
          </cell>
          <cell r="AS19">
            <v>21628539.551885772</v>
          </cell>
          <cell r="AT19">
            <v>11170716.52</v>
          </cell>
          <cell r="AV19">
            <v>10457823.031885773</v>
          </cell>
          <cell r="AW19">
            <v>10457823.031885773</v>
          </cell>
          <cell r="AY19">
            <v>0</v>
          </cell>
        </row>
        <row r="20">
          <cell r="A20" t="str">
            <v>100696610B</v>
          </cell>
          <cell r="E20" t="str">
            <v>010</v>
          </cell>
          <cell r="F20" t="str">
            <v>ALLIANCEHEALTH DURANT</v>
          </cell>
          <cell r="G20" t="str">
            <v>DURANT,OK 74701-</v>
          </cell>
          <cell r="H20" t="str">
            <v>74701</v>
          </cell>
          <cell r="I20" t="str">
            <v>Private</v>
          </cell>
          <cell r="J20" t="str">
            <v>Yes</v>
          </cell>
          <cell r="K20">
            <v>370014</v>
          </cell>
          <cell r="L20">
            <v>44469</v>
          </cell>
          <cell r="M20">
            <v>0.83340000000000003</v>
          </cell>
          <cell r="N20">
            <v>0.83340000000000003</v>
          </cell>
          <cell r="O20">
            <v>0.83340000000000003</v>
          </cell>
          <cell r="P20">
            <v>6454</v>
          </cell>
          <cell r="Q20">
            <v>152165973.50999999</v>
          </cell>
          <cell r="R20">
            <v>7514066.1399999997</v>
          </cell>
          <cell r="S20">
            <v>1173205.3500000001</v>
          </cell>
          <cell r="T20">
            <v>0</v>
          </cell>
          <cell r="U20">
            <v>0</v>
          </cell>
          <cell r="V20">
            <v>24922.63</v>
          </cell>
          <cell r="X20">
            <v>0</v>
          </cell>
          <cell r="Y20">
            <v>919166</v>
          </cell>
          <cell r="Z20">
            <v>907829</v>
          </cell>
          <cell r="AA20">
            <v>1309657</v>
          </cell>
          <cell r="AB20">
            <v>0</v>
          </cell>
          <cell r="AC20">
            <v>0</v>
          </cell>
          <cell r="AD20">
            <v>1527352</v>
          </cell>
          <cell r="AE20">
            <v>465374</v>
          </cell>
          <cell r="AF20">
            <v>0</v>
          </cell>
          <cell r="AG20">
            <v>0</v>
          </cell>
          <cell r="AH20">
            <v>0</v>
          </cell>
          <cell r="AI20">
            <v>347220</v>
          </cell>
          <cell r="AJ20">
            <v>22821089</v>
          </cell>
          <cell r="AK20">
            <v>6079949.6847174568</v>
          </cell>
          <cell r="AL20">
            <v>5763.7996794000001</v>
          </cell>
          <cell r="AM20">
            <v>2340.1671000000115</v>
          </cell>
          <cell r="AN20">
            <v>1.0259391056554192</v>
          </cell>
          <cell r="AO20">
            <v>2626.3281575453375</v>
          </cell>
          <cell r="AP20">
            <v>8539.6356458059654</v>
          </cell>
          <cell r="AQ20">
            <v>2315</v>
          </cell>
          <cell r="AR20">
            <v>2281</v>
          </cell>
          <cell r="AS20">
            <v>19478908.908083405</v>
          </cell>
          <cell r="AT20">
            <v>8712194.120000001</v>
          </cell>
          <cell r="AV20">
            <v>10766714.788083404</v>
          </cell>
          <cell r="AW20">
            <v>10766714.788083404</v>
          </cell>
          <cell r="AY20">
            <v>0</v>
          </cell>
        </row>
        <row r="21">
          <cell r="A21" t="str">
            <v>200102450A</v>
          </cell>
          <cell r="E21" t="str">
            <v>010</v>
          </cell>
          <cell r="F21" t="str">
            <v>BAILEY MEDICAL CENTER LLC</v>
          </cell>
          <cell r="G21" t="str">
            <v>OWASSO,OK 74055-6655</v>
          </cell>
          <cell r="H21" t="str">
            <v>74055</v>
          </cell>
          <cell r="I21" t="str">
            <v>Private</v>
          </cell>
          <cell r="J21" t="str">
            <v>Yes</v>
          </cell>
          <cell r="K21">
            <v>370228</v>
          </cell>
          <cell r="L21">
            <v>44561</v>
          </cell>
          <cell r="M21">
            <v>0.84019999999999995</v>
          </cell>
          <cell r="N21">
            <v>0.84019999999999995</v>
          </cell>
          <cell r="O21">
            <v>0.84019999999999995</v>
          </cell>
          <cell r="P21">
            <v>475</v>
          </cell>
          <cell r="Q21">
            <v>5585875.8499999996</v>
          </cell>
          <cell r="R21">
            <v>448387.17</v>
          </cell>
          <cell r="S21">
            <v>474962.88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16120</v>
          </cell>
          <cell r="AA21">
            <v>519689</v>
          </cell>
          <cell r="AB21">
            <v>0</v>
          </cell>
          <cell r="AC21">
            <v>0</v>
          </cell>
          <cell r="AD21">
            <v>123685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18876</v>
          </cell>
          <cell r="AJ21">
            <v>2151999</v>
          </cell>
          <cell r="AK21">
            <v>748389.02845216088</v>
          </cell>
          <cell r="AL21">
            <v>5790.8989781999999</v>
          </cell>
          <cell r="AM21">
            <v>212.50800000000027</v>
          </cell>
          <cell r="AN21">
            <v>0.82367441860465218</v>
          </cell>
          <cell r="AO21">
            <v>4023.5969271621552</v>
          </cell>
          <cell r="AP21">
            <v>8793.4122762293155</v>
          </cell>
          <cell r="AQ21">
            <v>186</v>
          </cell>
          <cell r="AR21">
            <v>258</v>
          </cell>
          <cell r="AS21">
            <v>2268700.3672671635</v>
          </cell>
          <cell r="AT21">
            <v>923350.05</v>
          </cell>
          <cell r="AV21">
            <v>1345350.3172671634</v>
          </cell>
          <cell r="AW21">
            <v>1345350.3172671634</v>
          </cell>
          <cell r="AY21">
            <v>0</v>
          </cell>
        </row>
        <row r="22">
          <cell r="A22" t="str">
            <v>200668710A</v>
          </cell>
          <cell r="E22" t="str">
            <v>010</v>
          </cell>
          <cell r="F22" t="str">
            <v>BLACKWELL REGIONAL HOSPITAL</v>
          </cell>
          <cell r="G22" t="str">
            <v>BLACKWELL,OK 74631-0000</v>
          </cell>
          <cell r="H22" t="str">
            <v>74631</v>
          </cell>
          <cell r="I22" t="str">
            <v>Private</v>
          </cell>
          <cell r="J22" t="str">
            <v>Yes</v>
          </cell>
          <cell r="K22">
            <v>370030</v>
          </cell>
          <cell r="L22">
            <v>44561</v>
          </cell>
          <cell r="M22">
            <v>0.80979999999999996</v>
          </cell>
          <cell r="N22">
            <v>0.80979999999999996</v>
          </cell>
          <cell r="O22">
            <v>0.80979999999999996</v>
          </cell>
          <cell r="P22">
            <v>179</v>
          </cell>
          <cell r="Q22">
            <v>1340234.95</v>
          </cell>
          <cell r="R22">
            <v>226341.48</v>
          </cell>
          <cell r="S22">
            <v>8424.6200000000008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1117373</v>
          </cell>
          <cell r="AD22">
            <v>85066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4519</v>
          </cell>
          <cell r="AJ22">
            <v>1173417</v>
          </cell>
          <cell r="AK22">
            <v>98831.656933365026</v>
          </cell>
          <cell r="AL22">
            <v>5669.7491718000001</v>
          </cell>
          <cell r="AM22">
            <v>58.128299999999996</v>
          </cell>
          <cell r="AN22">
            <v>1.3518209302325581</v>
          </cell>
          <cell r="AO22">
            <v>564.75232533351448</v>
          </cell>
          <cell r="AP22">
            <v>8229.2379249414662</v>
          </cell>
          <cell r="AQ22">
            <v>175</v>
          </cell>
          <cell r="AR22">
            <v>43</v>
          </cell>
          <cell r="AS22">
            <v>353857.23077248305</v>
          </cell>
          <cell r="AT22">
            <v>234766.1</v>
          </cell>
          <cell r="AV22">
            <v>119091.13077248304</v>
          </cell>
          <cell r="AW22">
            <v>119091.13077248304</v>
          </cell>
          <cell r="AY22">
            <v>0</v>
          </cell>
        </row>
        <row r="23">
          <cell r="A23" t="str">
            <v>200573000A</v>
          </cell>
          <cell r="E23" t="str">
            <v>010</v>
          </cell>
          <cell r="F23" t="str">
            <v>BRISTOW ENDEAVOR HEALTHCARE, LLC</v>
          </cell>
          <cell r="G23" t="str">
            <v>BRISTOW,OK 74010-2301</v>
          </cell>
          <cell r="H23" t="str">
            <v>74010</v>
          </cell>
          <cell r="I23" t="str">
            <v>Private</v>
          </cell>
          <cell r="J23" t="str">
            <v>Yes</v>
          </cell>
          <cell r="K23">
            <v>370041</v>
          </cell>
          <cell r="L23">
            <v>44561</v>
          </cell>
          <cell r="M23">
            <v>0.84019999999999995</v>
          </cell>
          <cell r="N23">
            <v>0.84019999999999995</v>
          </cell>
          <cell r="O23">
            <v>0.84019999999999995</v>
          </cell>
          <cell r="P23">
            <v>28</v>
          </cell>
          <cell r="Q23">
            <v>153561.5</v>
          </cell>
          <cell r="R23">
            <v>41369.339999999997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515581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12500</v>
          </cell>
          <cell r="AJ23">
            <v>6890863</v>
          </cell>
          <cell r="AK23">
            <v>582587.71250799054</v>
          </cell>
          <cell r="AL23">
            <v>5790.8989781999999</v>
          </cell>
          <cell r="AM23">
            <v>12.033899999999999</v>
          </cell>
          <cell r="AN23">
            <v>1.3371</v>
          </cell>
          <cell r="AO23">
            <v>989.11326402035741</v>
          </cell>
          <cell r="AP23">
            <v>8732.1242877715777</v>
          </cell>
          <cell r="AQ23">
            <v>589</v>
          </cell>
          <cell r="AR23">
            <v>9</v>
          </cell>
          <cell r="AS23">
            <v>78589.118589944206</v>
          </cell>
          <cell r="AT23">
            <v>41369.339999999997</v>
          </cell>
          <cell r="AV23">
            <v>37219.77858994421</v>
          </cell>
          <cell r="AW23">
            <v>37219.77858994421</v>
          </cell>
          <cell r="AY23">
            <v>0</v>
          </cell>
        </row>
        <row r="24">
          <cell r="A24" t="str">
            <v>100700010G</v>
          </cell>
          <cell r="E24" t="str">
            <v>010</v>
          </cell>
          <cell r="F24" t="str">
            <v>CLINTON HMA LLC</v>
          </cell>
          <cell r="G24" t="str">
            <v>CLINTON,OK 73601-3117</v>
          </cell>
          <cell r="H24" t="str">
            <v>73601</v>
          </cell>
          <cell r="I24" t="str">
            <v>Private</v>
          </cell>
          <cell r="J24" t="str">
            <v>Yes</v>
          </cell>
          <cell r="K24">
            <v>370029</v>
          </cell>
          <cell r="L24">
            <v>44286</v>
          </cell>
          <cell r="M24">
            <v>0.80979999999999996</v>
          </cell>
          <cell r="N24">
            <v>0.80979999999999996</v>
          </cell>
          <cell r="O24">
            <v>0.80979999999999996</v>
          </cell>
          <cell r="P24">
            <v>417</v>
          </cell>
          <cell r="Q24">
            <v>4128071.25</v>
          </cell>
          <cell r="R24">
            <v>548205.46</v>
          </cell>
          <cell r="S24">
            <v>47160.2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78134</v>
          </cell>
          <cell r="AA24">
            <v>264752</v>
          </cell>
          <cell r="AB24">
            <v>0</v>
          </cell>
          <cell r="AC24">
            <v>1910393</v>
          </cell>
          <cell r="AD24">
            <v>154775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30020</v>
          </cell>
          <cell r="AJ24">
            <v>2405825</v>
          </cell>
          <cell r="AK24">
            <v>593112.63933227211</v>
          </cell>
          <cell r="AL24">
            <v>5669.7491718000001</v>
          </cell>
          <cell r="AM24">
            <v>166.6662</v>
          </cell>
          <cell r="AN24">
            <v>0.95785172413793107</v>
          </cell>
          <cell r="AO24">
            <v>1990.3108702425238</v>
          </cell>
          <cell r="AP24">
            <v>7421.0898898807609</v>
          </cell>
          <cell r="AQ24">
            <v>298</v>
          </cell>
          <cell r="AR24">
            <v>174</v>
          </cell>
          <cell r="AS24">
            <v>1291269.6408392524</v>
          </cell>
          <cell r="AT24">
            <v>595365.65999999992</v>
          </cell>
          <cell r="AV24">
            <v>695903.98083925247</v>
          </cell>
          <cell r="AW24">
            <v>695903.98083925247</v>
          </cell>
          <cell r="AY24">
            <v>0</v>
          </cell>
        </row>
        <row r="25">
          <cell r="A25" t="str">
            <v>100746230C</v>
          </cell>
          <cell r="E25" t="str">
            <v>010</v>
          </cell>
          <cell r="F25" t="str">
            <v>COMMUNITY HOSPITAL, LLC</v>
          </cell>
          <cell r="G25" t="str">
            <v>OKLAHOMA CITY,OK 73114-6303</v>
          </cell>
          <cell r="H25" t="str">
            <v>73114</v>
          </cell>
          <cell r="I25" t="str">
            <v>Private</v>
          </cell>
          <cell r="J25" t="str">
            <v>Yes</v>
          </cell>
          <cell r="K25">
            <v>370203</v>
          </cell>
          <cell r="L25">
            <v>44561</v>
          </cell>
          <cell r="M25">
            <v>0.87019999999999997</v>
          </cell>
          <cell r="N25">
            <v>0.87019999999999997</v>
          </cell>
          <cell r="O25">
            <v>0.87019999999999997</v>
          </cell>
          <cell r="P25">
            <v>19</v>
          </cell>
          <cell r="Q25">
            <v>1264890.42</v>
          </cell>
          <cell r="R25">
            <v>169187.46</v>
          </cell>
          <cell r="S25">
            <v>25268.58</v>
          </cell>
          <cell r="T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736290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9510976</v>
          </cell>
          <cell r="AK25">
            <v>812287.33251623961</v>
          </cell>
          <cell r="AL25">
            <v>5910.4547081999999</v>
          </cell>
          <cell r="AM25">
            <v>46.431500000000014</v>
          </cell>
          <cell r="AN25">
            <v>3.5716538461538474</v>
          </cell>
          <cell r="AO25">
            <v>1415.1347256380482</v>
          </cell>
          <cell r="AP25">
            <v>22525.233016698694</v>
          </cell>
          <cell r="AQ25">
            <v>574</v>
          </cell>
          <cell r="AR25">
            <v>13</v>
          </cell>
          <cell r="AS25">
            <v>292828.02921708301</v>
          </cell>
          <cell r="AT25">
            <v>194456.03999999998</v>
          </cell>
          <cell r="AV25">
            <v>98371.989217083028</v>
          </cell>
          <cell r="AW25">
            <v>98371.989217083028</v>
          </cell>
          <cell r="AY25">
            <v>0</v>
          </cell>
        </row>
        <row r="26">
          <cell r="A26" t="str">
            <v>200693850A</v>
          </cell>
          <cell r="E26" t="str">
            <v>010</v>
          </cell>
          <cell r="F26" t="str">
            <v>CURAHEALTH OKLAHOMA CITY</v>
          </cell>
          <cell r="G26" t="str">
            <v>OKLAHOMA CITY,OK 75320-</v>
          </cell>
          <cell r="H26" t="str">
            <v>75320</v>
          </cell>
          <cell r="I26" t="str">
            <v>Private</v>
          </cell>
          <cell r="J26" t="str">
            <v>Yes</v>
          </cell>
          <cell r="K26">
            <v>372004</v>
          </cell>
          <cell r="L26">
            <v>44439</v>
          </cell>
          <cell r="M26" t="e">
            <v>#N/A</v>
          </cell>
          <cell r="N26" t="e">
            <v>#N/A</v>
          </cell>
          <cell r="O26">
            <v>0.95520000000000005</v>
          </cell>
          <cell r="P26">
            <v>237</v>
          </cell>
          <cell r="Q26">
            <v>1255484.31</v>
          </cell>
          <cell r="R26">
            <v>227849.45</v>
          </cell>
          <cell r="S26">
            <v>46750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6249.1959432000003</v>
          </cell>
          <cell r="AM26">
            <v>59.944600000000008</v>
          </cell>
          <cell r="AN26">
            <v>3.5261529411764712</v>
          </cell>
          <cell r="AO26">
            <v>0</v>
          </cell>
          <cell r="AP26">
            <v>22035.620655102754</v>
          </cell>
          <cell r="AQ26">
            <v>207</v>
          </cell>
          <cell r="AR26">
            <v>17</v>
          </cell>
          <cell r="AS26">
            <v>374605.55113674683</v>
          </cell>
          <cell r="AT26">
            <v>274599.45</v>
          </cell>
          <cell r="AV26">
            <v>100006.10113674682</v>
          </cell>
          <cell r="AW26">
            <v>100006.10113674682</v>
          </cell>
          <cell r="AY26">
            <v>0</v>
          </cell>
        </row>
        <row r="27">
          <cell r="A27" t="str">
            <v>100700120A</v>
          </cell>
          <cell r="E27" t="str">
            <v>010</v>
          </cell>
          <cell r="F27" t="str">
            <v>DUNCAN REGIONAL HOSPITAL</v>
          </cell>
          <cell r="G27" t="str">
            <v>DUNCAN,OK 73533-</v>
          </cell>
          <cell r="H27" t="str">
            <v>73533</v>
          </cell>
          <cell r="I27" t="str">
            <v>Private</v>
          </cell>
          <cell r="J27" t="str">
            <v>Yes</v>
          </cell>
          <cell r="K27">
            <v>370023</v>
          </cell>
          <cell r="L27">
            <v>44377</v>
          </cell>
          <cell r="M27">
            <v>0.80979999999999996</v>
          </cell>
          <cell r="N27">
            <v>0.80979999999999996</v>
          </cell>
          <cell r="O27">
            <v>0.80979999999999996</v>
          </cell>
          <cell r="P27">
            <v>3236</v>
          </cell>
          <cell r="Q27">
            <v>22318471.370000001</v>
          </cell>
          <cell r="R27">
            <v>3378650.02</v>
          </cell>
          <cell r="S27">
            <v>498738.91000000021</v>
          </cell>
          <cell r="T27">
            <v>0</v>
          </cell>
          <cell r="U27">
            <v>0</v>
          </cell>
          <cell r="V27">
            <v>23715.56</v>
          </cell>
          <cell r="X27">
            <v>0</v>
          </cell>
          <cell r="Y27">
            <v>0</v>
          </cell>
          <cell r="Z27">
            <v>247432</v>
          </cell>
          <cell r="AA27">
            <v>1896417</v>
          </cell>
          <cell r="AB27">
            <v>0</v>
          </cell>
          <cell r="AC27">
            <v>13623611</v>
          </cell>
          <cell r="AD27">
            <v>889934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262072</v>
          </cell>
          <cell r="AJ27">
            <v>14093212</v>
          </cell>
          <cell r="AK27">
            <v>3682605.0450656251</v>
          </cell>
          <cell r="AL27">
            <v>5669.7491718000001</v>
          </cell>
          <cell r="AM27">
            <v>1014.456199999995</v>
          </cell>
          <cell r="AN27">
            <v>0.86705658119657691</v>
          </cell>
          <cell r="AO27">
            <v>2517.1599761214115</v>
          </cell>
          <cell r="AP27">
            <v>7433.1533092644422</v>
          </cell>
          <cell r="AQ27">
            <v>1463</v>
          </cell>
          <cell r="AR27">
            <v>1170</v>
          </cell>
          <cell r="AS27">
            <v>8696789.3718393967</v>
          </cell>
          <cell r="AT27">
            <v>3901104.49</v>
          </cell>
          <cell r="AV27">
            <v>4795684.8818393964</v>
          </cell>
          <cell r="AW27">
            <v>4795684.8818393964</v>
          </cell>
          <cell r="AY27">
            <v>0</v>
          </cell>
        </row>
        <row r="28">
          <cell r="A28" t="str">
            <v>100699410A</v>
          </cell>
          <cell r="B28" t="str">
            <v>100699410G</v>
          </cell>
          <cell r="C28" t="str">
            <v>100699410F</v>
          </cell>
          <cell r="E28" t="str">
            <v>010</v>
          </cell>
          <cell r="F28" t="str">
            <v>GREAT PLAINS REGIONAL MEDICAL CENTER</v>
          </cell>
          <cell r="G28" t="str">
            <v>ELK CITY,OK 73644-5113</v>
          </cell>
          <cell r="H28" t="str">
            <v>73644</v>
          </cell>
          <cell r="I28" t="str">
            <v>Private</v>
          </cell>
          <cell r="J28" t="str">
            <v>Yes</v>
          </cell>
          <cell r="K28">
            <v>370019</v>
          </cell>
          <cell r="L28">
            <v>44377</v>
          </cell>
          <cell r="M28">
            <v>0.80979999999999996</v>
          </cell>
          <cell r="N28">
            <v>0.80979999999999996</v>
          </cell>
          <cell r="O28">
            <v>0.80979999999999996</v>
          </cell>
          <cell r="P28">
            <v>1716</v>
          </cell>
          <cell r="Q28">
            <v>10295684.67</v>
          </cell>
          <cell r="R28">
            <v>1758087.4700000002</v>
          </cell>
          <cell r="S28">
            <v>280278.82000000007</v>
          </cell>
          <cell r="T28">
            <v>0</v>
          </cell>
          <cell r="U28">
            <v>0</v>
          </cell>
          <cell r="V28">
            <v>1085.01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4845966</v>
          </cell>
          <cell r="AD28">
            <v>357801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47696</v>
          </cell>
          <cell r="AJ28">
            <v>4489109</v>
          </cell>
          <cell r="AK28">
            <v>851811.95365875005</v>
          </cell>
          <cell r="AL28">
            <v>5669.7491718000001</v>
          </cell>
          <cell r="AM28">
            <v>543.23759999999925</v>
          </cell>
          <cell r="AN28">
            <v>0.93179691252143948</v>
          </cell>
          <cell r="AO28">
            <v>1767.2447171343363</v>
          </cell>
          <cell r="AP28">
            <v>7050.299490188565</v>
          </cell>
          <cell r="AQ28">
            <v>482</v>
          </cell>
          <cell r="AR28">
            <v>583</v>
          </cell>
          <cell r="AS28">
            <v>4110324.6027799333</v>
          </cell>
          <cell r="AT28">
            <v>2039451.3000000003</v>
          </cell>
          <cell r="AV28">
            <v>2070873.302779933</v>
          </cell>
          <cell r="AW28">
            <v>2070873.302779933</v>
          </cell>
          <cell r="AY28">
            <v>0</v>
          </cell>
        </row>
        <row r="29">
          <cell r="A29" t="str">
            <v>200045700C</v>
          </cell>
          <cell r="E29" t="str">
            <v>010</v>
          </cell>
          <cell r="F29" t="str">
            <v>HENRYETTA MEDICAL CENTER</v>
          </cell>
          <cell r="G29" t="str">
            <v>HENRYETTA,OK 74437-6908</v>
          </cell>
          <cell r="H29" t="str">
            <v>74437</v>
          </cell>
          <cell r="I29" t="str">
            <v>Private</v>
          </cell>
          <cell r="J29" t="str">
            <v>Yes</v>
          </cell>
          <cell r="K29">
            <v>370183</v>
          </cell>
          <cell r="L29">
            <v>44530</v>
          </cell>
          <cell r="M29">
            <v>0.84019999999999995</v>
          </cell>
          <cell r="N29">
            <v>0.84019999999999995</v>
          </cell>
          <cell r="O29">
            <v>0.84019999999999995</v>
          </cell>
          <cell r="P29">
            <v>630</v>
          </cell>
          <cell r="Q29">
            <v>2410878.27</v>
          </cell>
          <cell r="R29">
            <v>512745.92</v>
          </cell>
          <cell r="S29">
            <v>2984.16</v>
          </cell>
          <cell r="T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29135</v>
          </cell>
          <cell r="AA29">
            <v>214739</v>
          </cell>
          <cell r="AB29">
            <v>0</v>
          </cell>
          <cell r="AC29">
            <v>0</v>
          </cell>
          <cell r="AD29">
            <v>71457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25358</v>
          </cell>
          <cell r="AJ29">
            <v>1215019</v>
          </cell>
          <cell r="AK29">
            <v>376727.00599832367</v>
          </cell>
          <cell r="AL29">
            <v>5790.8989781999999</v>
          </cell>
          <cell r="AM29">
            <v>169.14579999999989</v>
          </cell>
          <cell r="AN29">
            <v>0.96105568181818124</v>
          </cell>
          <cell r="AO29">
            <v>2399.5350700530171</v>
          </cell>
          <cell r="AP29">
            <v>7964.9114358872266</v>
          </cell>
          <cell r="AQ29">
            <v>157</v>
          </cell>
          <cell r="AR29">
            <v>176</v>
          </cell>
          <cell r="AS29">
            <v>1401824.4127161519</v>
          </cell>
          <cell r="AT29">
            <v>515730.07999999996</v>
          </cell>
          <cell r="AV29">
            <v>886094.33271615196</v>
          </cell>
          <cell r="AW29">
            <v>886094.33271615196</v>
          </cell>
          <cell r="AY29">
            <v>0</v>
          </cell>
        </row>
        <row r="30">
          <cell r="A30" t="str">
            <v>200435950A</v>
          </cell>
          <cell r="E30" t="str">
            <v>010</v>
          </cell>
          <cell r="F30" t="str">
            <v>HILLCREST HOSPITAL CLAREMORE</v>
          </cell>
          <cell r="G30" t="str">
            <v>CLAREMORE,OK 74017-3058</v>
          </cell>
          <cell r="H30" t="str">
            <v>74017</v>
          </cell>
          <cell r="I30" t="str">
            <v>Private</v>
          </cell>
          <cell r="J30" t="str">
            <v>Yes</v>
          </cell>
          <cell r="K30">
            <v>370039</v>
          </cell>
          <cell r="L30">
            <v>44500</v>
          </cell>
          <cell r="M30">
            <v>0.84019999999999995</v>
          </cell>
          <cell r="N30">
            <v>0.84019999999999995</v>
          </cell>
          <cell r="O30">
            <v>0.84019999999999995</v>
          </cell>
          <cell r="P30">
            <v>2220</v>
          </cell>
          <cell r="Q30">
            <v>23518245.890000001</v>
          </cell>
          <cell r="R30">
            <v>2600948.13</v>
          </cell>
          <cell r="S30">
            <v>378870.62000000005</v>
          </cell>
          <cell r="T30">
            <v>0</v>
          </cell>
          <cell r="U30">
            <v>0</v>
          </cell>
          <cell r="V30">
            <v>3932.82</v>
          </cell>
          <cell r="X30">
            <v>0</v>
          </cell>
          <cell r="Y30">
            <v>0</v>
          </cell>
          <cell r="Z30">
            <v>155959</v>
          </cell>
          <cell r="AA30">
            <v>798257</v>
          </cell>
          <cell r="AB30">
            <v>0</v>
          </cell>
          <cell r="AC30">
            <v>0</v>
          </cell>
          <cell r="AD30">
            <v>428572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90324</v>
          </cell>
          <cell r="AJ30">
            <v>6765533</v>
          </cell>
          <cell r="AK30">
            <v>1632277.8392768628</v>
          </cell>
          <cell r="AL30">
            <v>5790.8989781999999</v>
          </cell>
          <cell r="AM30">
            <v>894.19769999999426</v>
          </cell>
          <cell r="AN30">
            <v>0.84120197554091647</v>
          </cell>
          <cell r="AO30">
            <v>2164.8247205263433</v>
          </cell>
          <cell r="AP30">
            <v>7036.1403811460577</v>
          </cell>
          <cell r="AQ30">
            <v>754</v>
          </cell>
          <cell r="AR30">
            <v>1063</v>
          </cell>
          <cell r="AS30">
            <v>7479417.2251582593</v>
          </cell>
          <cell r="AT30">
            <v>2983751.57</v>
          </cell>
          <cell r="AV30">
            <v>4495665.655158259</v>
          </cell>
          <cell r="AW30">
            <v>4495665.655158259</v>
          </cell>
          <cell r="AY30">
            <v>0</v>
          </cell>
        </row>
        <row r="31">
          <cell r="A31" t="str">
            <v>200044190A</v>
          </cell>
          <cell r="E31" t="str">
            <v>010</v>
          </cell>
          <cell r="F31" t="str">
            <v>HILLCREST HOSPITAL CUSHING</v>
          </cell>
          <cell r="G31" t="str">
            <v>CUSHING,OK 74023-</v>
          </cell>
          <cell r="H31" t="str">
            <v>74023</v>
          </cell>
          <cell r="I31" t="str">
            <v>Private</v>
          </cell>
          <cell r="J31" t="str">
            <v>Yes</v>
          </cell>
          <cell r="K31">
            <v>370099</v>
          </cell>
          <cell r="L31">
            <v>44530</v>
          </cell>
          <cell r="M31">
            <v>0.87019999999999997</v>
          </cell>
          <cell r="N31">
            <v>0.87019999999999997</v>
          </cell>
          <cell r="O31">
            <v>0.87019999999999997</v>
          </cell>
          <cell r="P31">
            <v>286</v>
          </cell>
          <cell r="Q31">
            <v>1827975.36</v>
          </cell>
          <cell r="R31">
            <v>280494</v>
          </cell>
          <cell r="S31">
            <v>27614.340000000004</v>
          </cell>
          <cell r="T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39817</v>
          </cell>
          <cell r="AA31">
            <v>582009</v>
          </cell>
          <cell r="AB31">
            <v>0</v>
          </cell>
          <cell r="AC31">
            <v>1337067</v>
          </cell>
          <cell r="AD31">
            <v>97483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61169</v>
          </cell>
          <cell r="AJ31">
            <v>1949026</v>
          </cell>
          <cell r="AK31">
            <v>863036.78776702413</v>
          </cell>
          <cell r="AL31">
            <v>5910.4547081999999</v>
          </cell>
          <cell r="AM31">
            <v>86.915799999999976</v>
          </cell>
          <cell r="AN31">
            <v>0.99903218390804571</v>
          </cell>
          <cell r="AO31">
            <v>4251.4127476208087</v>
          </cell>
          <cell r="AP31">
            <v>10156.147222643445</v>
          </cell>
          <cell r="AQ31">
            <v>203</v>
          </cell>
          <cell r="AR31">
            <v>87</v>
          </cell>
          <cell r="AS31">
            <v>883584.80836997973</v>
          </cell>
          <cell r="AT31">
            <v>308108.34000000003</v>
          </cell>
          <cell r="AV31">
            <v>575476.46836997964</v>
          </cell>
          <cell r="AW31">
            <v>575476.46836997964</v>
          </cell>
          <cell r="AY31">
            <v>0</v>
          </cell>
        </row>
        <row r="32">
          <cell r="A32" t="str">
            <v>200735850A</v>
          </cell>
          <cell r="E32" t="str">
            <v>010</v>
          </cell>
          <cell r="F32" t="str">
            <v>HILLCREST HOSPITAL PRYOR</v>
          </cell>
          <cell r="G32" t="str">
            <v>PRYOR,OK 74361-</v>
          </cell>
          <cell r="H32" t="str">
            <v>74361</v>
          </cell>
          <cell r="I32" t="str">
            <v>Private</v>
          </cell>
          <cell r="J32" t="str">
            <v>Yes</v>
          </cell>
          <cell r="K32">
            <v>370015</v>
          </cell>
          <cell r="L32">
            <v>44286</v>
          </cell>
          <cell r="M32">
            <v>0.82520000000000004</v>
          </cell>
          <cell r="N32">
            <v>0.82520000000000004</v>
          </cell>
          <cell r="O32">
            <v>0.82520000000000004</v>
          </cell>
          <cell r="P32">
            <v>346</v>
          </cell>
          <cell r="Q32">
            <v>2501101.73</v>
          </cell>
          <cell r="R32">
            <v>373136.21</v>
          </cell>
          <cell r="S32">
            <v>15464.61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2199579</v>
          </cell>
          <cell r="AD32">
            <v>146416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27862</v>
          </cell>
          <cell r="AJ32">
            <v>1987004</v>
          </cell>
          <cell r="AK32">
            <v>434908.91104719345</v>
          </cell>
          <cell r="AL32">
            <v>5731.1211132000008</v>
          </cell>
          <cell r="AM32">
            <v>105.6284</v>
          </cell>
          <cell r="AN32">
            <v>1.1868359550561798</v>
          </cell>
          <cell r="AO32">
            <v>1598.9298200264466</v>
          </cell>
          <cell r="AP32">
            <v>8400.830419953807</v>
          </cell>
          <cell r="AQ32">
            <v>272</v>
          </cell>
          <cell r="AR32">
            <v>89</v>
          </cell>
          <cell r="AS32">
            <v>747673.90737588878</v>
          </cell>
          <cell r="AT32">
            <v>388600.82</v>
          </cell>
          <cell r="AV32">
            <v>359073.08737588878</v>
          </cell>
          <cell r="AW32">
            <v>359073.08737588878</v>
          </cell>
          <cell r="AY32">
            <v>0</v>
          </cell>
        </row>
        <row r="33">
          <cell r="A33" t="str">
            <v>200044210A</v>
          </cell>
          <cell r="B33" t="str">
            <v>200044210B</v>
          </cell>
          <cell r="E33" t="str">
            <v>010</v>
          </cell>
          <cell r="F33" t="str">
            <v>HILLCREST MEDICAL CENTER</v>
          </cell>
          <cell r="G33" t="str">
            <v>TULSA,OK 74104-4012</v>
          </cell>
          <cell r="H33" t="str">
            <v>74104</v>
          </cell>
          <cell r="I33" t="str">
            <v>Private</v>
          </cell>
          <cell r="J33" t="str">
            <v>Yes</v>
          </cell>
          <cell r="K33">
            <v>370001</v>
          </cell>
          <cell r="L33">
            <v>44377</v>
          </cell>
          <cell r="M33">
            <v>0.87019999999999997</v>
          </cell>
          <cell r="N33">
            <v>0.87019999999999997</v>
          </cell>
          <cell r="O33">
            <v>0.87019999999999997</v>
          </cell>
          <cell r="P33">
            <v>37113</v>
          </cell>
          <cell r="Q33">
            <v>527575857.39000005</v>
          </cell>
          <cell r="R33">
            <v>48177746.790000007</v>
          </cell>
          <cell r="S33">
            <v>3006044.5399999968</v>
          </cell>
          <cell r="T33">
            <v>527587</v>
          </cell>
          <cell r="U33">
            <v>0</v>
          </cell>
          <cell r="V33">
            <v>135502.04</v>
          </cell>
          <cell r="X33">
            <v>0</v>
          </cell>
          <cell r="Y33">
            <v>4701874</v>
          </cell>
          <cell r="Z33">
            <v>2920846</v>
          </cell>
          <cell r="AA33">
            <v>6846529</v>
          </cell>
          <cell r="AB33">
            <v>0</v>
          </cell>
          <cell r="AC33">
            <v>0</v>
          </cell>
          <cell r="AD33">
            <v>6118261</v>
          </cell>
          <cell r="AE33">
            <v>1813564</v>
          </cell>
          <cell r="AF33">
            <v>0</v>
          </cell>
          <cell r="AG33">
            <v>134948</v>
          </cell>
          <cell r="AH33">
            <v>1750</v>
          </cell>
          <cell r="AI33">
            <v>889234</v>
          </cell>
          <cell r="AJ33">
            <v>84104257</v>
          </cell>
          <cell r="AK33">
            <v>26176033.377191253</v>
          </cell>
          <cell r="AL33">
            <v>5910.4547081999999</v>
          </cell>
          <cell r="AM33">
            <v>11348.989700000124</v>
          </cell>
          <cell r="AN33">
            <v>1.5432403725863644</v>
          </cell>
          <cell r="AO33">
            <v>4843.8255694284335</v>
          </cell>
          <cell r="AP33">
            <v>13965.077895465834</v>
          </cell>
          <cell r="AQ33">
            <v>5404</v>
          </cell>
          <cell r="AR33">
            <v>7354</v>
          </cell>
          <cell r="AS33">
            <v>102699182.84325574</v>
          </cell>
          <cell r="AT33">
            <v>51846880.370000005</v>
          </cell>
          <cell r="AV33">
            <v>50852302.473255739</v>
          </cell>
          <cell r="AW33">
            <v>50852302.473255739</v>
          </cell>
          <cell r="AY33">
            <v>0</v>
          </cell>
        </row>
        <row r="34">
          <cell r="A34" t="str">
            <v>100806400C</v>
          </cell>
          <cell r="B34" t="str">
            <v>100690810A</v>
          </cell>
          <cell r="C34" t="str">
            <v>100699740B</v>
          </cell>
          <cell r="D34" t="str">
            <v>100806400X</v>
          </cell>
          <cell r="E34" t="str">
            <v>010</v>
          </cell>
          <cell r="F34" t="str">
            <v>INTEGRIS BAPTIST MEDICAL C</v>
          </cell>
          <cell r="G34" t="str">
            <v>OKLAHOMA CITY,OK 73112-</v>
          </cell>
          <cell r="H34" t="str">
            <v>73112</v>
          </cell>
          <cell r="I34" t="str">
            <v>Private</v>
          </cell>
          <cell r="J34" t="str">
            <v>Yes</v>
          </cell>
          <cell r="K34">
            <v>370028</v>
          </cell>
          <cell r="L34">
            <v>44377</v>
          </cell>
          <cell r="M34">
            <v>0.87019999999999997</v>
          </cell>
          <cell r="N34">
            <v>0.87019999999999997</v>
          </cell>
          <cell r="O34">
            <v>0.87019999999999997</v>
          </cell>
          <cell r="P34">
            <v>42531</v>
          </cell>
          <cell r="Q34">
            <v>608084404.69000006</v>
          </cell>
          <cell r="R34">
            <v>58657657.730000004</v>
          </cell>
          <cell r="S34">
            <v>6172762.5700000031</v>
          </cell>
          <cell r="T34">
            <v>600156</v>
          </cell>
          <cell r="U34">
            <v>0</v>
          </cell>
          <cell r="V34">
            <v>429677.02999999997</v>
          </cell>
          <cell r="X34">
            <v>0</v>
          </cell>
          <cell r="Y34">
            <v>3278866</v>
          </cell>
          <cell r="Z34">
            <v>4382545</v>
          </cell>
          <cell r="AA34">
            <v>12815000</v>
          </cell>
          <cell r="AB34">
            <v>0</v>
          </cell>
          <cell r="AC34">
            <v>0</v>
          </cell>
          <cell r="AD34">
            <v>8936510</v>
          </cell>
          <cell r="AE34">
            <v>950873</v>
          </cell>
          <cell r="AF34">
            <v>11731864</v>
          </cell>
          <cell r="AG34">
            <v>0</v>
          </cell>
          <cell r="AH34">
            <v>29470</v>
          </cell>
          <cell r="AI34">
            <v>413491</v>
          </cell>
          <cell r="AJ34">
            <v>132233205</v>
          </cell>
          <cell r="AK34">
            <v>47530286.659918129</v>
          </cell>
          <cell r="AL34">
            <v>5910.4547081999999</v>
          </cell>
          <cell r="AM34">
            <v>11389.862600000133</v>
          </cell>
          <cell r="AN34">
            <v>1.4623010142508837</v>
          </cell>
          <cell r="AO34">
            <v>6207.4293665819678</v>
          </cell>
          <cell r="AP34">
            <v>14850.293281066739</v>
          </cell>
          <cell r="AQ34">
            <v>7657</v>
          </cell>
          <cell r="AR34">
            <v>7789</v>
          </cell>
          <cell r="AS34">
            <v>115668934.36622883</v>
          </cell>
          <cell r="AT34">
            <v>65860253.330000006</v>
          </cell>
          <cell r="AV34">
            <v>49808681.036228828</v>
          </cell>
          <cell r="AW34">
            <v>49329116.27622883</v>
          </cell>
          <cell r="AY34">
            <v>479564.76</v>
          </cell>
        </row>
        <row r="35">
          <cell r="A35" t="str">
            <v>100699500A</v>
          </cell>
          <cell r="B35" t="str">
            <v>200285100D</v>
          </cell>
          <cell r="E35" t="str">
            <v>010</v>
          </cell>
          <cell r="F35" t="str">
            <v>INTEGRIS BASS MEM BAP</v>
          </cell>
          <cell r="G35" t="str">
            <v>ENID,OK 73701-</v>
          </cell>
          <cell r="H35" t="str">
            <v>73701</v>
          </cell>
          <cell r="I35" t="str">
            <v>Private</v>
          </cell>
          <cell r="J35" t="str">
            <v>Yes</v>
          </cell>
          <cell r="K35">
            <v>370016</v>
          </cell>
          <cell r="L35">
            <v>44377</v>
          </cell>
          <cell r="M35">
            <v>0.8458</v>
          </cell>
          <cell r="N35">
            <v>0.8458</v>
          </cell>
          <cell r="O35">
            <v>0.8458</v>
          </cell>
          <cell r="P35">
            <v>3565</v>
          </cell>
          <cell r="Q35">
            <v>32376015.340000004</v>
          </cell>
          <cell r="R35">
            <v>3420794.47</v>
          </cell>
          <cell r="S35">
            <v>742125.47000000044</v>
          </cell>
          <cell r="T35">
            <v>2532</v>
          </cell>
          <cell r="U35">
            <v>0</v>
          </cell>
          <cell r="V35">
            <v>5129.09</v>
          </cell>
          <cell r="X35">
            <v>0</v>
          </cell>
          <cell r="Y35">
            <v>0</v>
          </cell>
          <cell r="Z35">
            <v>855856</v>
          </cell>
          <cell r="AA35">
            <v>1592695</v>
          </cell>
          <cell r="AB35">
            <v>0</v>
          </cell>
          <cell r="AC35">
            <v>0</v>
          </cell>
          <cell r="AD35">
            <v>833311</v>
          </cell>
          <cell r="AE35">
            <v>3337</v>
          </cell>
          <cell r="AF35">
            <v>0</v>
          </cell>
          <cell r="AG35">
            <v>0</v>
          </cell>
          <cell r="AH35">
            <v>0</v>
          </cell>
          <cell r="AI35">
            <v>39563</v>
          </cell>
          <cell r="AJ35">
            <v>12350677</v>
          </cell>
          <cell r="AK35">
            <v>3714904.1189137502</v>
          </cell>
          <cell r="AL35">
            <v>5813.2160478000005</v>
          </cell>
          <cell r="AM35">
            <v>1198.2843999999914</v>
          </cell>
          <cell r="AN35">
            <v>0.9413074626865604</v>
          </cell>
          <cell r="AO35">
            <v>3790.7184886875002</v>
          </cell>
          <cell r="AP35">
            <v>9262.742136690913</v>
          </cell>
          <cell r="AQ35">
            <v>980</v>
          </cell>
          <cell r="AR35">
            <v>1273</v>
          </cell>
          <cell r="AS35">
            <v>11791470.740007533</v>
          </cell>
          <cell r="AT35">
            <v>4170581.0300000003</v>
          </cell>
          <cell r="AV35">
            <v>7620889.7100075325</v>
          </cell>
          <cell r="AW35">
            <v>7620889.7100075325</v>
          </cell>
          <cell r="AY35">
            <v>0</v>
          </cell>
        </row>
        <row r="36">
          <cell r="A36" t="str">
            <v>100700610A</v>
          </cell>
          <cell r="E36" t="str">
            <v>010</v>
          </cell>
          <cell r="F36" t="str">
            <v>INTEGRIS CANADIAN VALLEY HOSPITAL</v>
          </cell>
          <cell r="G36" t="str">
            <v>YUKON,OK 73099-</v>
          </cell>
          <cell r="H36" t="str">
            <v>73099</v>
          </cell>
          <cell r="I36" t="str">
            <v>Private</v>
          </cell>
          <cell r="J36" t="str">
            <v>Yes</v>
          </cell>
          <cell r="K36">
            <v>370211</v>
          </cell>
          <cell r="L36">
            <v>44377</v>
          </cell>
          <cell r="M36">
            <v>0.87019999999999997</v>
          </cell>
          <cell r="N36">
            <v>0.87019999999999997</v>
          </cell>
          <cell r="O36">
            <v>0.87019999999999997</v>
          </cell>
          <cell r="P36">
            <v>3997</v>
          </cell>
          <cell r="Q36">
            <v>40214818.600000001</v>
          </cell>
          <cell r="R36">
            <v>4185293.12</v>
          </cell>
          <cell r="S36">
            <v>616515.70000000019</v>
          </cell>
          <cell r="T36">
            <v>0</v>
          </cell>
          <cell r="U36">
            <v>0</v>
          </cell>
          <cell r="V36">
            <v>65585.509999999995</v>
          </cell>
          <cell r="X36">
            <v>0</v>
          </cell>
          <cell r="Y36">
            <v>0</v>
          </cell>
          <cell r="Z36">
            <v>245966</v>
          </cell>
          <cell r="AA36">
            <v>1489592</v>
          </cell>
          <cell r="AB36">
            <v>0</v>
          </cell>
          <cell r="AC36">
            <v>0</v>
          </cell>
          <cell r="AD36">
            <v>851535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56989</v>
          </cell>
          <cell r="AJ36">
            <v>12106061</v>
          </cell>
          <cell r="AK36">
            <v>2954350.14973875</v>
          </cell>
          <cell r="AL36">
            <v>5910.4547081999999</v>
          </cell>
          <cell r="AM36">
            <v>1266.9604999999913</v>
          </cell>
          <cell r="AN36">
            <v>0.92209643377000816</v>
          </cell>
          <cell r="AO36">
            <v>2630.7659392152714</v>
          </cell>
          <cell r="AP36">
            <v>8080.7751476056455</v>
          </cell>
          <cell r="AQ36">
            <v>1123</v>
          </cell>
          <cell r="AR36">
            <v>1374</v>
          </cell>
          <cell r="AS36">
            <v>11102985.052810157</v>
          </cell>
          <cell r="AT36">
            <v>4867394.33</v>
          </cell>
          <cell r="AV36">
            <v>6235590.7228101566</v>
          </cell>
          <cell r="AW36">
            <v>6235590.7228101566</v>
          </cell>
          <cell r="AY36">
            <v>0</v>
          </cell>
        </row>
        <row r="37">
          <cell r="A37" t="str">
            <v>200834400A</v>
          </cell>
          <cell r="B37" t="str">
            <v>200834400B</v>
          </cell>
          <cell r="C37" t="str">
            <v>200834400D</v>
          </cell>
          <cell r="E37" t="str">
            <v>010</v>
          </cell>
          <cell r="F37" t="str">
            <v>INTEGRIS COMMUNITY HOSPITAL COUNCIL CROSSING</v>
          </cell>
          <cell r="G37" t="str">
            <v>OKLAHOMA CITY,OK 73162-</v>
          </cell>
          <cell r="H37" t="str">
            <v>73162</v>
          </cell>
          <cell r="I37" t="str">
            <v>Private</v>
          </cell>
          <cell r="J37" t="str">
            <v>Yes</v>
          </cell>
          <cell r="K37">
            <v>370240</v>
          </cell>
          <cell r="L37">
            <v>44561</v>
          </cell>
          <cell r="M37">
            <v>0.87019999999999997</v>
          </cell>
          <cell r="N37">
            <v>0.87019999999999997</v>
          </cell>
          <cell r="O37">
            <v>0.87019999999999997</v>
          </cell>
          <cell r="P37">
            <v>2</v>
          </cell>
          <cell r="Q37">
            <v>12775</v>
          </cell>
          <cell r="R37">
            <v>4142.76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51250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724536</v>
          </cell>
          <cell r="AK37">
            <v>56551.1268557363</v>
          </cell>
          <cell r="AL37">
            <v>5910.4547081999999</v>
          </cell>
          <cell r="AM37">
            <v>1.1251</v>
          </cell>
          <cell r="AN37">
            <v>1.1251</v>
          </cell>
          <cell r="AO37">
            <v>577.05231485445199</v>
          </cell>
          <cell r="AP37">
            <v>7226.9049070502715</v>
          </cell>
          <cell r="AQ37">
            <v>98</v>
          </cell>
          <cell r="AR37">
            <v>1</v>
          </cell>
          <cell r="AS37">
            <v>7226.9049070502715</v>
          </cell>
          <cell r="AT37">
            <v>4142.76</v>
          </cell>
          <cell r="AV37">
            <v>3084.1449070502713</v>
          </cell>
          <cell r="AW37">
            <v>3084.1449070502713</v>
          </cell>
          <cell r="AY37">
            <v>0</v>
          </cell>
        </row>
        <row r="38">
          <cell r="A38" t="str">
            <v>100699700A</v>
          </cell>
          <cell r="E38" t="str">
            <v>010</v>
          </cell>
          <cell r="F38" t="str">
            <v>INTEGRIS GROVE HOSPITAL</v>
          </cell>
          <cell r="G38" t="str">
            <v>GROVE,OK 74344-5304</v>
          </cell>
          <cell r="H38" t="str">
            <v>74344</v>
          </cell>
          <cell r="I38" t="str">
            <v>Private</v>
          </cell>
          <cell r="J38" t="str">
            <v>Yes</v>
          </cell>
          <cell r="K38">
            <v>370113</v>
          </cell>
          <cell r="L38">
            <v>44377</v>
          </cell>
          <cell r="M38">
            <v>0.82820000000000005</v>
          </cell>
          <cell r="N38">
            <v>0.82820000000000005</v>
          </cell>
          <cell r="O38">
            <v>0.82820000000000005</v>
          </cell>
          <cell r="P38">
            <v>1405</v>
          </cell>
          <cell r="Q38">
            <v>13328033.82</v>
          </cell>
          <cell r="R38">
            <v>1612511.34</v>
          </cell>
          <cell r="S38">
            <v>202868.03000000003</v>
          </cell>
          <cell r="T38">
            <v>0</v>
          </cell>
          <cell r="U38">
            <v>0</v>
          </cell>
          <cell r="V38">
            <v>10085.1</v>
          </cell>
          <cell r="X38">
            <v>0</v>
          </cell>
          <cell r="Y38">
            <v>0</v>
          </cell>
          <cell r="Z38">
            <v>146949</v>
          </cell>
          <cell r="AA38">
            <v>1146814</v>
          </cell>
          <cell r="AB38">
            <v>0</v>
          </cell>
          <cell r="AC38">
            <v>4611016</v>
          </cell>
          <cell r="AD38">
            <v>441290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31904</v>
          </cell>
          <cell r="AJ38">
            <v>6399607</v>
          </cell>
          <cell r="AK38">
            <v>1974299.4648168751</v>
          </cell>
          <cell r="AL38">
            <v>5743.0766862</v>
          </cell>
          <cell r="AM38">
            <v>560.40079999999944</v>
          </cell>
          <cell r="AN38">
            <v>0.89520894568690002</v>
          </cell>
          <cell r="AO38">
            <v>3457.6172763868217</v>
          </cell>
          <cell r="AP38">
            <v>8598.8709016389403</v>
          </cell>
          <cell r="AQ38">
            <v>571</v>
          </cell>
          <cell r="AR38">
            <v>626</v>
          </cell>
          <cell r="AS38">
            <v>5382893.1844259771</v>
          </cell>
          <cell r="AT38">
            <v>1825464.4700000002</v>
          </cell>
          <cell r="AV38">
            <v>3557428.7144259769</v>
          </cell>
          <cell r="AW38">
            <v>3557428.7144259769</v>
          </cell>
          <cell r="AY38">
            <v>0</v>
          </cell>
        </row>
        <row r="39">
          <cell r="A39" t="str">
            <v>200405550A</v>
          </cell>
          <cell r="B39" t="str">
            <v>200405550C</v>
          </cell>
          <cell r="E39" t="str">
            <v>010</v>
          </cell>
          <cell r="F39" t="str">
            <v>INTEGRIS HEALTH EDMOND, INC.</v>
          </cell>
          <cell r="G39" t="str">
            <v>EDMOND,OK 73034-8864</v>
          </cell>
          <cell r="H39" t="str">
            <v>73034</v>
          </cell>
          <cell r="I39" t="str">
            <v>Private</v>
          </cell>
          <cell r="J39" t="str">
            <v>Yes</v>
          </cell>
          <cell r="K39">
            <v>370236</v>
          </cell>
          <cell r="L39">
            <v>44377</v>
          </cell>
          <cell r="M39">
            <v>0.87019999999999997</v>
          </cell>
          <cell r="N39">
            <v>0.87019999999999997</v>
          </cell>
          <cell r="O39">
            <v>0.87019999999999997</v>
          </cell>
          <cell r="P39">
            <v>3353</v>
          </cell>
          <cell r="Q39">
            <v>35121844.079999998</v>
          </cell>
          <cell r="R39">
            <v>3508544.81</v>
          </cell>
          <cell r="S39">
            <v>489836.72000000015</v>
          </cell>
          <cell r="T39">
            <v>0</v>
          </cell>
          <cell r="U39">
            <v>0</v>
          </cell>
          <cell r="V39">
            <v>14386.06</v>
          </cell>
          <cell r="X39">
            <v>0</v>
          </cell>
          <cell r="Y39">
            <v>0</v>
          </cell>
          <cell r="Z39">
            <v>81165</v>
          </cell>
          <cell r="AA39">
            <v>1071030</v>
          </cell>
          <cell r="AB39">
            <v>0</v>
          </cell>
          <cell r="AC39">
            <v>0</v>
          </cell>
          <cell r="AD39">
            <v>863658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19716</v>
          </cell>
          <cell r="AJ39">
            <v>11508370</v>
          </cell>
          <cell r="AK39">
            <v>2274431.5720743751</v>
          </cell>
          <cell r="AL39">
            <v>5910.4547081999999</v>
          </cell>
          <cell r="AM39">
            <v>968.77599999999586</v>
          </cell>
          <cell r="AN39">
            <v>0.97364422110552351</v>
          </cell>
          <cell r="AO39">
            <v>2214.6363895563536</v>
          </cell>
          <cell r="AP39">
            <v>7969.3164603012165</v>
          </cell>
          <cell r="AQ39">
            <v>1027</v>
          </cell>
          <cell r="AR39">
            <v>995</v>
          </cell>
          <cell r="AS39">
            <v>7929469.8779997099</v>
          </cell>
          <cell r="AT39">
            <v>4012767.5900000003</v>
          </cell>
          <cell r="AV39">
            <v>3916702.2879997096</v>
          </cell>
          <cell r="AW39">
            <v>3916702.2879997096</v>
          </cell>
          <cell r="AY39">
            <v>0</v>
          </cell>
        </row>
        <row r="40">
          <cell r="A40" t="str">
            <v>100699440A</v>
          </cell>
          <cell r="E40" t="str">
            <v>010</v>
          </cell>
          <cell r="F40" t="str">
            <v>INTEGRIS MIAMI HOSPITAL</v>
          </cell>
          <cell r="G40" t="str">
            <v>MIAMI,OK 74354-</v>
          </cell>
          <cell r="H40" t="str">
            <v>74354</v>
          </cell>
          <cell r="I40" t="str">
            <v>Private</v>
          </cell>
          <cell r="J40" t="str">
            <v>Yes</v>
          </cell>
          <cell r="K40">
            <v>370004</v>
          </cell>
          <cell r="L40">
            <v>44377</v>
          </cell>
          <cell r="M40">
            <v>0.80979999999999996</v>
          </cell>
          <cell r="N40">
            <v>0.80979999999999996</v>
          </cell>
          <cell r="O40">
            <v>0.80979999999999996</v>
          </cell>
          <cell r="P40">
            <v>1522</v>
          </cell>
          <cell r="Q40">
            <v>13573004.640000001</v>
          </cell>
          <cell r="R40">
            <v>1908610.32</v>
          </cell>
          <cell r="S40">
            <v>151892.28</v>
          </cell>
          <cell r="T40">
            <v>0</v>
          </cell>
          <cell r="U40">
            <v>0</v>
          </cell>
          <cell r="V40">
            <v>7254.82</v>
          </cell>
          <cell r="X40">
            <v>0</v>
          </cell>
          <cell r="Y40">
            <v>0</v>
          </cell>
          <cell r="Z40">
            <v>97512</v>
          </cell>
          <cell r="AA40">
            <v>1103557</v>
          </cell>
          <cell r="AB40">
            <v>0</v>
          </cell>
          <cell r="AC40">
            <v>3427139</v>
          </cell>
          <cell r="AD40">
            <v>310896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19597</v>
          </cell>
          <cell r="AJ40">
            <v>4836738</v>
          </cell>
          <cell r="AK40">
            <v>1711282.1856637502</v>
          </cell>
          <cell r="AL40">
            <v>5669.7491718000001</v>
          </cell>
          <cell r="AM40">
            <v>599.0620999999993</v>
          </cell>
          <cell r="AN40">
            <v>1.0418471304347814</v>
          </cell>
          <cell r="AO40">
            <v>4387.9030401634618</v>
          </cell>
          <cell r="AP40">
            <v>10294.914945088271</v>
          </cell>
          <cell r="AQ40">
            <v>390</v>
          </cell>
          <cell r="AR40">
            <v>575</v>
          </cell>
          <cell r="AS40">
            <v>5919576.0934257554</v>
          </cell>
          <cell r="AT40">
            <v>2067757.4200000002</v>
          </cell>
          <cell r="AV40">
            <v>3851818.6734257555</v>
          </cell>
          <cell r="AW40">
            <v>3851818.6734257555</v>
          </cell>
          <cell r="AY40">
            <v>0</v>
          </cell>
        </row>
        <row r="41">
          <cell r="A41" t="str">
            <v>100700200A</v>
          </cell>
          <cell r="B41" t="str">
            <v>100700200R</v>
          </cell>
          <cell r="E41" t="str">
            <v>010</v>
          </cell>
          <cell r="F41" t="str">
            <v>INTEGRIS SOUTHWEST MEDICAL</v>
          </cell>
          <cell r="G41" t="str">
            <v>OKLAHOMA CITY,OK 73109-3413</v>
          </cell>
          <cell r="H41" t="str">
            <v>73109</v>
          </cell>
          <cell r="I41" t="str">
            <v>Private</v>
          </cell>
          <cell r="J41" t="str">
            <v>Yes</v>
          </cell>
          <cell r="K41">
            <v>370106</v>
          </cell>
          <cell r="L41">
            <v>44377</v>
          </cell>
          <cell r="M41">
            <v>0.87019999999999997</v>
          </cell>
          <cell r="N41">
            <v>0.87019999999999997</v>
          </cell>
          <cell r="O41">
            <v>0.87019999999999997</v>
          </cell>
          <cell r="P41">
            <v>17334</v>
          </cell>
          <cell r="Q41">
            <v>214445358.28000003</v>
          </cell>
          <cell r="R41">
            <v>18933034.079999998</v>
          </cell>
          <cell r="S41">
            <v>1588916.1900000006</v>
          </cell>
          <cell r="T41">
            <v>80939</v>
          </cell>
          <cell r="U41">
            <v>0</v>
          </cell>
          <cell r="V41">
            <v>127752.89</v>
          </cell>
          <cell r="X41">
            <v>0</v>
          </cell>
          <cell r="Y41">
            <v>2208061</v>
          </cell>
          <cell r="Z41">
            <v>967410</v>
          </cell>
          <cell r="AA41">
            <v>6700521</v>
          </cell>
          <cell r="AB41">
            <v>0</v>
          </cell>
          <cell r="AC41">
            <v>0</v>
          </cell>
          <cell r="AD41">
            <v>2701364</v>
          </cell>
          <cell r="AE41">
            <v>1018477</v>
          </cell>
          <cell r="AF41">
            <v>0</v>
          </cell>
          <cell r="AG41">
            <v>0</v>
          </cell>
          <cell r="AH41">
            <v>0</v>
          </cell>
          <cell r="AI41">
            <v>208913</v>
          </cell>
          <cell r="AJ41">
            <v>41807896</v>
          </cell>
          <cell r="AK41">
            <v>15424655.29140375</v>
          </cell>
          <cell r="AL41">
            <v>5910.4547081999999</v>
          </cell>
          <cell r="AM41">
            <v>4349.112200000005</v>
          </cell>
          <cell r="AN41">
            <v>1.3239306544901082</v>
          </cell>
          <cell r="AO41">
            <v>5481.398468871269</v>
          </cell>
          <cell r="AP41">
            <v>13306.430639032636</v>
          </cell>
          <cell r="AQ41">
            <v>2814</v>
          </cell>
          <cell r="AR41">
            <v>3285</v>
          </cell>
          <cell r="AS41">
            <v>43711624.64922221</v>
          </cell>
          <cell r="AT41">
            <v>20730642.16</v>
          </cell>
          <cell r="AV41">
            <v>22980982.48922221</v>
          </cell>
          <cell r="AW41">
            <v>22980982.48922221</v>
          </cell>
          <cell r="AY41">
            <v>0</v>
          </cell>
        </row>
        <row r="42">
          <cell r="A42" t="str">
            <v>100699490A</v>
          </cell>
          <cell r="B42" t="str">
            <v>100699490J</v>
          </cell>
          <cell r="C42" t="str">
            <v>100699490K</v>
          </cell>
          <cell r="E42" t="str">
            <v>010</v>
          </cell>
          <cell r="F42" t="str">
            <v>JANE PHILLIPS EP HSP</v>
          </cell>
          <cell r="G42" t="str">
            <v>BARTLESVILLE,OK 74006-</v>
          </cell>
          <cell r="H42" t="str">
            <v>74006</v>
          </cell>
          <cell r="I42" t="str">
            <v>Private</v>
          </cell>
          <cell r="J42" t="str">
            <v>Yes</v>
          </cell>
          <cell r="K42">
            <v>370018</v>
          </cell>
          <cell r="L42">
            <v>44377</v>
          </cell>
          <cell r="M42">
            <v>0.84019999999999995</v>
          </cell>
          <cell r="N42">
            <v>0.84019999999999995</v>
          </cell>
          <cell r="O42">
            <v>0.84019999999999995</v>
          </cell>
          <cell r="P42">
            <v>2493</v>
          </cell>
          <cell r="Q42">
            <v>14494398.110000001</v>
          </cell>
          <cell r="R42">
            <v>3743575.37</v>
          </cell>
          <cell r="S42">
            <v>229154.06000000003</v>
          </cell>
          <cell r="T42">
            <v>0</v>
          </cell>
          <cell r="U42">
            <v>0</v>
          </cell>
          <cell r="V42">
            <v>24153</v>
          </cell>
          <cell r="X42">
            <v>0</v>
          </cell>
          <cell r="Y42">
            <v>43278</v>
          </cell>
          <cell r="Z42">
            <v>169092</v>
          </cell>
          <cell r="AA42">
            <v>2373390</v>
          </cell>
          <cell r="AB42">
            <v>0</v>
          </cell>
          <cell r="AC42">
            <v>18040079</v>
          </cell>
          <cell r="AD42">
            <v>1244890</v>
          </cell>
          <cell r="AE42">
            <v>29516</v>
          </cell>
          <cell r="AF42">
            <v>0</v>
          </cell>
          <cell r="AG42">
            <v>0</v>
          </cell>
          <cell r="AH42">
            <v>0</v>
          </cell>
          <cell r="AI42">
            <v>177418</v>
          </cell>
          <cell r="AJ42">
            <v>19051415</v>
          </cell>
          <cell r="AK42">
            <v>4511371.7709900001</v>
          </cell>
          <cell r="AL42">
            <v>5790.8989781999999</v>
          </cell>
          <cell r="AM42">
            <v>1029.5859999999968</v>
          </cell>
          <cell r="AN42">
            <v>1.1807178899082533</v>
          </cell>
          <cell r="AO42">
            <v>2732.508643846154</v>
          </cell>
          <cell r="AP42">
            <v>9569.926666058318</v>
          </cell>
          <cell r="AQ42">
            <v>1651</v>
          </cell>
          <cell r="AR42">
            <v>872</v>
          </cell>
          <cell r="AS42">
            <v>8344976.0528028533</v>
          </cell>
          <cell r="AT42">
            <v>3996882.43</v>
          </cell>
          <cell r="AV42">
            <v>4348093.6228028536</v>
          </cell>
          <cell r="AW42">
            <v>4348093.6228028536</v>
          </cell>
          <cell r="AY42">
            <v>0</v>
          </cell>
        </row>
        <row r="43">
          <cell r="A43" t="str">
            <v>100699420A</v>
          </cell>
          <cell r="E43" t="str">
            <v>010</v>
          </cell>
          <cell r="F43" t="str">
            <v>KAY COUNTY OKLAHOMA HOSPITAL</v>
          </cell>
          <cell r="G43" t="str">
            <v>PONCA CITY,OK 74601-</v>
          </cell>
          <cell r="H43" t="str">
            <v>74601</v>
          </cell>
          <cell r="I43" t="str">
            <v>Private</v>
          </cell>
          <cell r="J43" t="str">
            <v>Yes</v>
          </cell>
          <cell r="K43">
            <v>370006</v>
          </cell>
          <cell r="L43">
            <v>44347</v>
          </cell>
          <cell r="M43">
            <v>0.8458</v>
          </cell>
          <cell r="N43">
            <v>0.8458</v>
          </cell>
          <cell r="O43">
            <v>0.8458</v>
          </cell>
          <cell r="P43">
            <v>2287</v>
          </cell>
          <cell r="Q43">
            <v>30295156.829999998</v>
          </cell>
          <cell r="R43">
            <v>2634261.59</v>
          </cell>
          <cell r="S43">
            <v>282854.30999999994</v>
          </cell>
          <cell r="T43">
            <v>0</v>
          </cell>
          <cell r="U43">
            <v>0</v>
          </cell>
          <cell r="V43">
            <v>11317.77</v>
          </cell>
          <cell r="X43">
            <v>0</v>
          </cell>
          <cell r="Y43">
            <v>0</v>
          </cell>
          <cell r="Z43">
            <v>216938</v>
          </cell>
          <cell r="AA43">
            <v>739091</v>
          </cell>
          <cell r="AB43">
            <v>0</v>
          </cell>
          <cell r="AC43">
            <v>7616578</v>
          </cell>
          <cell r="AD43">
            <v>582039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109332</v>
          </cell>
          <cell r="AJ43">
            <v>8367909</v>
          </cell>
          <cell r="AK43">
            <v>1844448.7157106164</v>
          </cell>
          <cell r="AL43">
            <v>5813.2160478000005</v>
          </cell>
          <cell r="AM43">
            <v>767.41969999999833</v>
          </cell>
          <cell r="AN43">
            <v>0.98640064267351968</v>
          </cell>
          <cell r="AO43">
            <v>2404.7571260894606</v>
          </cell>
          <cell r="AP43">
            <v>8138.9171716393994</v>
          </cell>
          <cell r="AQ43">
            <v>767</v>
          </cell>
          <cell r="AR43">
            <v>778</v>
          </cell>
          <cell r="AS43">
            <v>6332077.5595354531</v>
          </cell>
          <cell r="AT43">
            <v>2928433.67</v>
          </cell>
          <cell r="AV43">
            <v>3403643.8895354532</v>
          </cell>
          <cell r="AW43">
            <v>3403643.8895354532</v>
          </cell>
          <cell r="AY43">
            <v>0</v>
          </cell>
        </row>
        <row r="44">
          <cell r="A44" t="str">
            <v>100700030A</v>
          </cell>
          <cell r="B44" t="str">
            <v>100700030I</v>
          </cell>
          <cell r="E44" t="str">
            <v>010</v>
          </cell>
          <cell r="F44" t="str">
            <v>MEMORIAL HOSPITAL</v>
          </cell>
          <cell r="G44" t="str">
            <v>STILWELL,OK 74960-</v>
          </cell>
          <cell r="H44" t="str">
            <v>74960</v>
          </cell>
          <cell r="I44" t="str">
            <v>Private</v>
          </cell>
          <cell r="J44" t="str">
            <v>Yes</v>
          </cell>
          <cell r="K44">
            <v>370178</v>
          </cell>
          <cell r="L44">
            <v>44377</v>
          </cell>
          <cell r="M44">
            <v>0.80979999999999996</v>
          </cell>
          <cell r="N44">
            <v>0.80979999999999996</v>
          </cell>
          <cell r="O44">
            <v>0.80979999999999996</v>
          </cell>
          <cell r="P44">
            <v>467</v>
          </cell>
          <cell r="Q44">
            <v>1422296.69</v>
          </cell>
          <cell r="R44">
            <v>429672.71</v>
          </cell>
          <cell r="S44">
            <v>12380.36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96074</v>
          </cell>
          <cell r="AA44">
            <v>136867</v>
          </cell>
          <cell r="AB44">
            <v>0</v>
          </cell>
          <cell r="AC44">
            <v>1801065</v>
          </cell>
          <cell r="AD44">
            <v>158398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65769</v>
          </cell>
          <cell r="AJ44">
            <v>2397997</v>
          </cell>
          <cell r="AK44">
            <v>510747.05256750004</v>
          </cell>
          <cell r="AL44">
            <v>5669.7491718000001</v>
          </cell>
          <cell r="AM44">
            <v>128.13980000000001</v>
          </cell>
          <cell r="AN44">
            <v>1.1046534482758621</v>
          </cell>
          <cell r="AO44">
            <v>1502.1972134338237</v>
          </cell>
          <cell r="AP44">
            <v>7765.3051869219071</v>
          </cell>
          <cell r="AQ44">
            <v>340</v>
          </cell>
          <cell r="AR44">
            <v>116</v>
          </cell>
          <cell r="AS44">
            <v>900775.40168294124</v>
          </cell>
          <cell r="AT44">
            <v>442053.07</v>
          </cell>
          <cell r="AV44">
            <v>458722.33168294124</v>
          </cell>
          <cell r="AW44">
            <v>458722.33168294124</v>
          </cell>
          <cell r="AY44">
            <v>0</v>
          </cell>
        </row>
        <row r="45">
          <cell r="A45" t="str">
            <v>100699390A</v>
          </cell>
          <cell r="E45" t="str">
            <v>010</v>
          </cell>
          <cell r="F45" t="str">
            <v>MERCY HEALTH CENTER</v>
          </cell>
          <cell r="G45" t="str">
            <v>OKLAHOMA CITY,OK 73120-8362</v>
          </cell>
          <cell r="H45" t="str">
            <v>73120</v>
          </cell>
          <cell r="I45" t="str">
            <v>Private</v>
          </cell>
          <cell r="J45" t="str">
            <v>Yes</v>
          </cell>
          <cell r="K45">
            <v>370013</v>
          </cell>
          <cell r="L45">
            <v>44377</v>
          </cell>
          <cell r="M45">
            <v>0.87019999999999997</v>
          </cell>
          <cell r="N45">
            <v>0.87019999999999997</v>
          </cell>
          <cell r="O45">
            <v>0.87019999999999997</v>
          </cell>
          <cell r="P45">
            <v>21505</v>
          </cell>
          <cell r="Q45">
            <v>145950956.75</v>
          </cell>
          <cell r="R45">
            <v>21692680.949999999</v>
          </cell>
          <cell r="S45">
            <v>5704413.1899999958</v>
          </cell>
          <cell r="T45">
            <v>0</v>
          </cell>
          <cell r="U45">
            <v>0</v>
          </cell>
          <cell r="V45">
            <v>97292.84</v>
          </cell>
          <cell r="X45">
            <v>0</v>
          </cell>
          <cell r="Y45">
            <v>0</v>
          </cell>
          <cell r="Z45">
            <v>948594</v>
          </cell>
          <cell r="AA45">
            <v>5659163</v>
          </cell>
          <cell r="AB45">
            <v>0</v>
          </cell>
          <cell r="AC45">
            <v>0</v>
          </cell>
          <cell r="AD45">
            <v>4496729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291330</v>
          </cell>
          <cell r="AJ45">
            <v>67510287</v>
          </cell>
          <cell r="AK45">
            <v>12733050.906135</v>
          </cell>
          <cell r="AL45">
            <v>5910.4547081999999</v>
          </cell>
          <cell r="AM45">
            <v>5749.593500000009</v>
          </cell>
          <cell r="AN45">
            <v>1.2678265711135632</v>
          </cell>
          <cell r="AO45">
            <v>2340.2041731547511</v>
          </cell>
          <cell r="AP45">
            <v>9833.6356995739734</v>
          </cell>
          <cell r="AQ45">
            <v>5441</v>
          </cell>
          <cell r="AR45">
            <v>4535</v>
          </cell>
          <cell r="AS45">
            <v>44595537.897567973</v>
          </cell>
          <cell r="AT45">
            <v>27494386.979999993</v>
          </cell>
          <cell r="AV45">
            <v>17101150.91756798</v>
          </cell>
          <cell r="AW45">
            <v>17101150.91756798</v>
          </cell>
          <cell r="AY45">
            <v>0</v>
          </cell>
        </row>
        <row r="46">
          <cell r="A46" t="str">
            <v>200509290A</v>
          </cell>
          <cell r="B46" t="str">
            <v>200509290E</v>
          </cell>
          <cell r="C46" t="str">
            <v>200509290D</v>
          </cell>
          <cell r="E46" t="str">
            <v>010</v>
          </cell>
          <cell r="F46" t="str">
            <v>MERCY HOSPITAL ADA, INC.</v>
          </cell>
          <cell r="G46" t="str">
            <v>ADA,OK 74820-4610</v>
          </cell>
          <cell r="H46" t="str">
            <v>74820</v>
          </cell>
          <cell r="I46" t="str">
            <v>Private</v>
          </cell>
          <cell r="J46" t="str">
            <v>Yes</v>
          </cell>
          <cell r="K46">
            <v>370020</v>
          </cell>
          <cell r="L46">
            <v>44377</v>
          </cell>
          <cell r="M46">
            <v>0.87019999999999997</v>
          </cell>
          <cell r="N46">
            <v>0.87019999999999997</v>
          </cell>
          <cell r="O46">
            <v>0.87019999999999997</v>
          </cell>
          <cell r="P46">
            <v>3534</v>
          </cell>
          <cell r="Q46">
            <v>22658282.630000003</v>
          </cell>
          <cell r="R46">
            <v>4397427.67</v>
          </cell>
          <cell r="S46">
            <v>425200.32000000018</v>
          </cell>
          <cell r="T46">
            <v>0</v>
          </cell>
          <cell r="U46">
            <v>0</v>
          </cell>
          <cell r="V46">
            <v>39803.370000000003</v>
          </cell>
          <cell r="X46">
            <v>0</v>
          </cell>
          <cell r="Y46">
            <v>0</v>
          </cell>
          <cell r="Z46">
            <v>331309</v>
          </cell>
          <cell r="AA46">
            <v>2256128</v>
          </cell>
          <cell r="AB46">
            <v>0</v>
          </cell>
          <cell r="AC46">
            <v>13716791</v>
          </cell>
          <cell r="AD46">
            <v>1005216</v>
          </cell>
          <cell r="AE46">
            <v>0</v>
          </cell>
          <cell r="AF46">
            <v>0</v>
          </cell>
          <cell r="AG46">
            <v>0</v>
          </cell>
          <cell r="AH46">
            <v>13953</v>
          </cell>
          <cell r="AI46">
            <v>170167</v>
          </cell>
          <cell r="AJ46">
            <v>15811495</v>
          </cell>
          <cell r="AK46">
            <v>4219956.0672018752</v>
          </cell>
          <cell r="AL46">
            <v>5910.4547081999999</v>
          </cell>
          <cell r="AM46">
            <v>1199.8467999999984</v>
          </cell>
          <cell r="AN46">
            <v>1.177474779195288</v>
          </cell>
          <cell r="AO46">
            <v>3066.8285372106652</v>
          </cell>
          <cell r="AP46">
            <v>10026.23988969221</v>
          </cell>
          <cell r="AQ46">
            <v>1376</v>
          </cell>
          <cell r="AR46">
            <v>1019</v>
          </cell>
          <cell r="AS46">
            <v>10216738.447596362</v>
          </cell>
          <cell r="AT46">
            <v>4862431.3600000003</v>
          </cell>
          <cell r="AV46">
            <v>5354307.0875963615</v>
          </cell>
          <cell r="AW46">
            <v>5354307.0875963615</v>
          </cell>
          <cell r="AY46">
            <v>0</v>
          </cell>
        </row>
        <row r="47">
          <cell r="A47" t="str">
            <v>100262320C</v>
          </cell>
          <cell r="B47" t="str">
            <v>100262320G</v>
          </cell>
          <cell r="C47" t="str">
            <v>100262320P</v>
          </cell>
          <cell r="E47" t="str">
            <v>010</v>
          </cell>
          <cell r="F47" t="str">
            <v>MERCY HOSPITAL ARDMORE</v>
          </cell>
          <cell r="G47" t="str">
            <v>ARDMORE,OK 73401-</v>
          </cell>
          <cell r="H47" t="str">
            <v>73401</v>
          </cell>
          <cell r="I47" t="str">
            <v>Private</v>
          </cell>
          <cell r="J47" t="str">
            <v>Yes</v>
          </cell>
          <cell r="K47">
            <v>370047</v>
          </cell>
          <cell r="L47">
            <v>44377</v>
          </cell>
          <cell r="M47">
            <v>0.87019999999999997</v>
          </cell>
          <cell r="N47">
            <v>0.87019999999999997</v>
          </cell>
          <cell r="O47">
            <v>0.87019999999999997</v>
          </cell>
          <cell r="P47">
            <v>5134</v>
          </cell>
          <cell r="Q47">
            <v>36746085.010000005</v>
          </cell>
          <cell r="R47">
            <v>6215693.6499999994</v>
          </cell>
          <cell r="S47">
            <v>768453.2699999999</v>
          </cell>
          <cell r="T47">
            <v>0</v>
          </cell>
          <cell r="U47">
            <v>0</v>
          </cell>
          <cell r="V47">
            <v>20022.41</v>
          </cell>
          <cell r="X47">
            <v>0</v>
          </cell>
          <cell r="Y47">
            <v>0</v>
          </cell>
          <cell r="Z47">
            <v>315910</v>
          </cell>
          <cell r="AA47">
            <v>4006538</v>
          </cell>
          <cell r="AB47">
            <v>0</v>
          </cell>
          <cell r="AC47">
            <v>25534368</v>
          </cell>
          <cell r="AD47">
            <v>1642540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293059</v>
          </cell>
          <cell r="AJ47">
            <v>25375573</v>
          </cell>
          <cell r="AK47">
            <v>7169822.3139637504</v>
          </cell>
          <cell r="AL47">
            <v>5910.4547081999999</v>
          </cell>
          <cell r="AM47">
            <v>1751.8794999999989</v>
          </cell>
          <cell r="AN47">
            <v>1.0097288184438034</v>
          </cell>
          <cell r="AO47">
            <v>3468.7093923385341</v>
          </cell>
          <cell r="AP47">
            <v>9436.6658413149344</v>
          </cell>
          <cell r="AQ47">
            <v>2067</v>
          </cell>
          <cell r="AR47">
            <v>1735</v>
          </cell>
          <cell r="AS47">
            <v>16372615.234681411</v>
          </cell>
          <cell r="AT47">
            <v>7004169.3299999991</v>
          </cell>
          <cell r="AV47">
            <v>9368445.9046814106</v>
          </cell>
          <cell r="AW47">
            <v>9368445.9046814106</v>
          </cell>
          <cell r="AY47">
            <v>0</v>
          </cell>
        </row>
        <row r="48">
          <cell r="A48" t="str">
            <v>200423910P</v>
          </cell>
          <cell r="B48" t="str">
            <v>100700490I</v>
          </cell>
          <cell r="C48" t="str">
            <v>100700490A</v>
          </cell>
          <cell r="D48" t="str">
            <v>200423910Q</v>
          </cell>
          <cell r="E48" t="str">
            <v>010</v>
          </cell>
          <cell r="F48" t="str">
            <v>MIDWEST REGIONAL MEDICAL</v>
          </cell>
          <cell r="G48" t="str">
            <v>MIDWEST CITY,OK 73110-</v>
          </cell>
          <cell r="H48" t="str">
            <v>73110</v>
          </cell>
          <cell r="I48" t="str">
            <v>Private</v>
          </cell>
          <cell r="J48" t="str">
            <v>Yes</v>
          </cell>
          <cell r="K48">
            <v>370094</v>
          </cell>
          <cell r="L48">
            <v>44286</v>
          </cell>
          <cell r="M48">
            <v>0.87019999999999997</v>
          </cell>
          <cell r="N48">
            <v>0.87019999999999997</v>
          </cell>
          <cell r="O48">
            <v>0.87019999999999997</v>
          </cell>
          <cell r="P48">
            <v>6602</v>
          </cell>
          <cell r="Q48">
            <v>119733852.55</v>
          </cell>
          <cell r="R48">
            <v>6732383.0899999999</v>
          </cell>
          <cell r="S48">
            <v>223046.13999999996</v>
          </cell>
          <cell r="T48">
            <v>0</v>
          </cell>
          <cell r="U48">
            <v>0</v>
          </cell>
          <cell r="V48">
            <v>5183.66</v>
          </cell>
          <cell r="X48">
            <v>0</v>
          </cell>
          <cell r="Y48">
            <v>0</v>
          </cell>
          <cell r="Z48">
            <v>585528</v>
          </cell>
          <cell r="AA48">
            <v>2351374</v>
          </cell>
          <cell r="AB48">
            <v>0</v>
          </cell>
          <cell r="AC48">
            <v>0</v>
          </cell>
          <cell r="AD48">
            <v>1150070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105731</v>
          </cell>
          <cell r="AJ48">
            <v>16478095</v>
          </cell>
          <cell r="AK48">
            <v>4713531.7448082371</v>
          </cell>
          <cell r="AL48">
            <v>5910.4547081999999</v>
          </cell>
          <cell r="AM48">
            <v>1784.9059000000022</v>
          </cell>
          <cell r="AN48">
            <v>1.389031828793776</v>
          </cell>
          <cell r="AO48">
            <v>3352.4407857811075</v>
          </cell>
          <cell r="AP48">
            <v>11562.250498114936</v>
          </cell>
          <cell r="AQ48">
            <v>1406</v>
          </cell>
          <cell r="AR48">
            <v>1285</v>
          </cell>
          <cell r="AS48">
            <v>14857491.890077693</v>
          </cell>
          <cell r="AT48">
            <v>6960612.8899999997</v>
          </cell>
          <cell r="AV48">
            <v>7896879.0000776937</v>
          </cell>
          <cell r="AW48">
            <v>7896879.0000776937</v>
          </cell>
          <cell r="AY48">
            <v>0</v>
          </cell>
        </row>
        <row r="49">
          <cell r="A49" t="str">
            <v>200035670C</v>
          </cell>
          <cell r="E49" t="str">
            <v>010</v>
          </cell>
          <cell r="F49" t="str">
            <v>NORTHWEST SURGICAL HOSPITAL</v>
          </cell>
          <cell r="G49" t="str">
            <v>OKLAHOMA CITY,OK 73120-4419</v>
          </cell>
          <cell r="H49" t="str">
            <v>73120</v>
          </cell>
          <cell r="I49" t="str">
            <v>Private</v>
          </cell>
          <cell r="J49" t="str">
            <v>Yes</v>
          </cell>
          <cell r="K49">
            <v>370192</v>
          </cell>
          <cell r="L49">
            <v>44561</v>
          </cell>
          <cell r="M49">
            <v>0.87019999999999997</v>
          </cell>
          <cell r="N49">
            <v>0.87019999999999997</v>
          </cell>
          <cell r="O49">
            <v>0.87019999999999997</v>
          </cell>
          <cell r="P49">
            <v>40</v>
          </cell>
          <cell r="Q49">
            <v>2439557.39</v>
          </cell>
          <cell r="R49">
            <v>345904.81</v>
          </cell>
          <cell r="S49">
            <v>80909.95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91998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1195284</v>
          </cell>
          <cell r="AK49">
            <v>101513.96231168834</v>
          </cell>
          <cell r="AL49">
            <v>5910.4547081999999</v>
          </cell>
          <cell r="AM49">
            <v>102.7745</v>
          </cell>
          <cell r="AN49">
            <v>4.6715681818181816</v>
          </cell>
          <cell r="AO49">
            <v>1990.469849248791</v>
          </cell>
          <cell r="AP49">
            <v>29601.562004153377</v>
          </cell>
          <cell r="AQ49">
            <v>51</v>
          </cell>
          <cell r="AR49">
            <v>22</v>
          </cell>
          <cell r="AS49">
            <v>651234.36409137433</v>
          </cell>
          <cell r="AT49">
            <v>426814.76</v>
          </cell>
          <cell r="AV49">
            <v>224419.60409137432</v>
          </cell>
          <cell r="AW49">
            <v>224419.60409137432</v>
          </cell>
          <cell r="AY49">
            <v>0</v>
          </cell>
        </row>
        <row r="50">
          <cell r="A50" t="str">
            <v>200280620A</v>
          </cell>
          <cell r="E50" t="str">
            <v>010</v>
          </cell>
          <cell r="F50" t="str">
            <v>OKLAHOMA HEART HOSPITAL</v>
          </cell>
          <cell r="G50" t="str">
            <v>OKLAHOMA CITY,OK 73135-2610</v>
          </cell>
          <cell r="H50" t="str">
            <v>73135</v>
          </cell>
          <cell r="I50" t="str">
            <v>Private</v>
          </cell>
          <cell r="J50" t="str">
            <v>Yes</v>
          </cell>
          <cell r="K50">
            <v>370234</v>
          </cell>
          <cell r="L50">
            <v>44561</v>
          </cell>
          <cell r="M50">
            <v>0.87019999999999997</v>
          </cell>
          <cell r="N50">
            <v>0.87019999999999997</v>
          </cell>
          <cell r="O50">
            <v>0.87019999999999997</v>
          </cell>
          <cell r="P50">
            <v>1419</v>
          </cell>
          <cell r="Q50">
            <v>20639899.609999999</v>
          </cell>
          <cell r="R50">
            <v>3660300.04</v>
          </cell>
          <cell r="S50">
            <v>12720.13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1906614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100673</v>
          </cell>
          <cell r="AJ50">
            <v>24379511</v>
          </cell>
          <cell r="AK50">
            <v>2214913.9858121043</v>
          </cell>
          <cell r="AL50">
            <v>5910.4547081999999</v>
          </cell>
          <cell r="AM50">
            <v>728.49630000000047</v>
          </cell>
          <cell r="AN50">
            <v>2.3274642172523978</v>
          </cell>
          <cell r="AO50">
            <v>1352.2063405446302</v>
          </cell>
          <cell r="AP50">
            <v>15108.578181571093</v>
          </cell>
          <cell r="AQ50">
            <v>1638</v>
          </cell>
          <cell r="AR50">
            <v>313</v>
          </cell>
          <cell r="AS50">
            <v>4728984.9708317518</v>
          </cell>
          <cell r="AT50">
            <v>3673020.17</v>
          </cell>
          <cell r="AV50">
            <v>1055964.8008317519</v>
          </cell>
          <cell r="AW50">
            <v>1055964.8008317519</v>
          </cell>
          <cell r="AY50">
            <v>0</v>
          </cell>
        </row>
        <row r="51">
          <cell r="A51" t="str">
            <v>200242900A</v>
          </cell>
          <cell r="E51" t="str">
            <v>010</v>
          </cell>
          <cell r="F51" t="str">
            <v>OKLAHOMA STATE UNIVERSITY MEDICAL TRUST</v>
          </cell>
          <cell r="G51" t="str">
            <v>TULSA,OK 74127-</v>
          </cell>
          <cell r="H51" t="str">
            <v>74127</v>
          </cell>
          <cell r="I51" t="str">
            <v>Private</v>
          </cell>
          <cell r="J51" t="str">
            <v>Yes</v>
          </cell>
          <cell r="K51">
            <v>370078</v>
          </cell>
          <cell r="L51">
            <v>44377</v>
          </cell>
          <cell r="M51">
            <v>0.87019999999999997</v>
          </cell>
          <cell r="N51">
            <v>0.87019999999999997</v>
          </cell>
          <cell r="O51">
            <v>0.87019999999999997</v>
          </cell>
          <cell r="P51">
            <v>9506</v>
          </cell>
          <cell r="Q51">
            <v>83295156.569999993</v>
          </cell>
          <cell r="R51">
            <v>13982476.130000001</v>
          </cell>
          <cell r="S51">
            <v>520944.49999999983</v>
          </cell>
          <cell r="T51">
            <v>378932</v>
          </cell>
          <cell r="U51">
            <v>19048198</v>
          </cell>
          <cell r="V51">
            <v>128117.2</v>
          </cell>
          <cell r="X51">
            <v>0</v>
          </cell>
          <cell r="Y51">
            <v>7472914</v>
          </cell>
          <cell r="Z51">
            <v>722013</v>
          </cell>
          <cell r="AA51">
            <v>4015234</v>
          </cell>
          <cell r="AB51">
            <v>0</v>
          </cell>
          <cell r="AC51">
            <v>0</v>
          </cell>
          <cell r="AD51">
            <v>2298216</v>
          </cell>
          <cell r="AE51">
            <v>4611467</v>
          </cell>
          <cell r="AF51">
            <v>0</v>
          </cell>
          <cell r="AG51">
            <v>0</v>
          </cell>
          <cell r="AH51">
            <v>66645</v>
          </cell>
          <cell r="AI51">
            <v>323857</v>
          </cell>
          <cell r="AJ51">
            <v>33044751</v>
          </cell>
          <cell r="AK51">
            <v>21799775.357403751</v>
          </cell>
          <cell r="AL51">
            <v>5910.4547081999999</v>
          </cell>
          <cell r="AM51">
            <v>3557.5600999999961</v>
          </cell>
          <cell r="AN51">
            <v>1.4373980202020187</v>
          </cell>
          <cell r="AO51">
            <v>12171.845537355528</v>
          </cell>
          <cell r="AP51">
            <v>20667.52143341591</v>
          </cell>
          <cell r="AQ51">
            <v>1791</v>
          </cell>
          <cell r="AR51">
            <v>2475</v>
          </cell>
          <cell r="AS51">
            <v>51152115.547704376</v>
          </cell>
          <cell r="AT51">
            <v>34058667.830000006</v>
          </cell>
          <cell r="AV51">
            <v>17093447.717704371</v>
          </cell>
          <cell r="AW51">
            <v>17093447.717704371</v>
          </cell>
          <cell r="AY51">
            <v>0</v>
          </cell>
        </row>
        <row r="52">
          <cell r="A52" t="str">
            <v>200994090B</v>
          </cell>
          <cell r="E52" t="str">
            <v>010</v>
          </cell>
          <cell r="F52" t="str">
            <v>PAULS VALLEY HOSPITAL</v>
          </cell>
          <cell r="G52" t="str">
            <v>PAULS VALLEY,OK 73075-</v>
          </cell>
          <cell r="H52" t="str">
            <v>73075</v>
          </cell>
          <cell r="I52" t="str">
            <v>Private</v>
          </cell>
          <cell r="J52" t="str">
            <v>Yes</v>
          </cell>
          <cell r="L52">
            <v>44377</v>
          </cell>
          <cell r="M52" t="e">
            <v>#N/A</v>
          </cell>
          <cell r="N52">
            <v>0.87019999999999997</v>
          </cell>
          <cell r="O52">
            <v>0.87019999999999997</v>
          </cell>
          <cell r="P52">
            <v>26</v>
          </cell>
          <cell r="Q52">
            <v>178288.22</v>
          </cell>
          <cell r="R52">
            <v>35925.370000000003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5910.4547081999999</v>
          </cell>
          <cell r="AM52">
            <v>9.4841000000000015</v>
          </cell>
          <cell r="AN52">
            <v>0.9484100000000002</v>
          </cell>
          <cell r="AO52">
            <v>0</v>
          </cell>
          <cell r="AP52">
            <v>5605.5343498039629</v>
          </cell>
          <cell r="AQ52">
            <v>0</v>
          </cell>
          <cell r="AR52">
            <v>10</v>
          </cell>
          <cell r="AS52">
            <v>56055.343498039627</v>
          </cell>
          <cell r="AT52">
            <v>35925.370000000003</v>
          </cell>
          <cell r="AV52">
            <v>20129.973498039624</v>
          </cell>
          <cell r="AW52">
            <v>20129.973498039624</v>
          </cell>
          <cell r="AY52">
            <v>0</v>
          </cell>
        </row>
        <row r="53">
          <cell r="A53" t="str">
            <v>100699570A</v>
          </cell>
          <cell r="B53" t="str">
            <v>100699570N</v>
          </cell>
          <cell r="E53" t="str">
            <v>010</v>
          </cell>
          <cell r="F53" t="str">
            <v>SAINT FRANCIS HOSPITAL</v>
          </cell>
          <cell r="G53" t="str">
            <v>TULSA,OK 74136-0001</v>
          </cell>
          <cell r="H53" t="str">
            <v>74136</v>
          </cell>
          <cell r="I53" t="str">
            <v>Private</v>
          </cell>
          <cell r="J53" t="str">
            <v>Yes</v>
          </cell>
          <cell r="K53">
            <v>370091</v>
          </cell>
          <cell r="L53">
            <v>44377</v>
          </cell>
          <cell r="M53">
            <v>0.84019999999999995</v>
          </cell>
          <cell r="N53">
            <v>0.84019999999999995</v>
          </cell>
          <cell r="O53">
            <v>0.84019999999999995</v>
          </cell>
          <cell r="P53">
            <v>79153</v>
          </cell>
          <cell r="Q53">
            <v>594077421.86000001</v>
          </cell>
          <cell r="R53">
            <v>98118474.159999996</v>
          </cell>
          <cell r="S53">
            <v>7949163.5300000012</v>
          </cell>
          <cell r="T53">
            <v>744770</v>
          </cell>
          <cell r="U53">
            <v>0</v>
          </cell>
          <cell r="V53">
            <v>604490.22</v>
          </cell>
          <cell r="X53">
            <v>0</v>
          </cell>
          <cell r="Y53">
            <v>3187302</v>
          </cell>
          <cell r="Z53">
            <v>4102778</v>
          </cell>
          <cell r="AA53">
            <v>14282428</v>
          </cell>
          <cell r="AB53">
            <v>0</v>
          </cell>
          <cell r="AC53">
            <v>0</v>
          </cell>
          <cell r="AD53">
            <v>10412605</v>
          </cell>
          <cell r="AE53">
            <v>1307204</v>
          </cell>
          <cell r="AF53">
            <v>0</v>
          </cell>
          <cell r="AG53">
            <v>0</v>
          </cell>
          <cell r="AH53">
            <v>88532</v>
          </cell>
          <cell r="AI53">
            <v>1780366</v>
          </cell>
          <cell r="AJ53">
            <v>149958623</v>
          </cell>
          <cell r="AK53">
            <v>39287185.798415624</v>
          </cell>
          <cell r="AL53">
            <v>5790.8989781999999</v>
          </cell>
          <cell r="AM53">
            <v>22340.296999999337</v>
          </cell>
          <cell r="AN53">
            <v>1.4944342096460859</v>
          </cell>
          <cell r="AO53">
            <v>3570.2640674677955</v>
          </cell>
          <cell r="AP53">
            <v>12224.381605094439</v>
          </cell>
          <cell r="AQ53">
            <v>11004</v>
          </cell>
          <cell r="AR53">
            <v>14949</v>
          </cell>
          <cell r="AS53">
            <v>182742280.61455676</v>
          </cell>
          <cell r="AT53">
            <v>107416897.91</v>
          </cell>
          <cell r="AV53">
            <v>75325382.704556763</v>
          </cell>
          <cell r="AW53">
            <v>75325382.704556763</v>
          </cell>
          <cell r="AY53">
            <v>0</v>
          </cell>
        </row>
        <row r="54">
          <cell r="A54" t="str">
            <v>200700900A</v>
          </cell>
          <cell r="B54" t="str">
            <v>200700900C</v>
          </cell>
          <cell r="C54" t="str">
            <v>200700900B</v>
          </cell>
          <cell r="E54" t="str">
            <v>010</v>
          </cell>
          <cell r="F54" t="str">
            <v>SAINT FRANCIS HOSPITAL MUSKOGEE INC</v>
          </cell>
          <cell r="G54" t="str">
            <v>MUSKOGEE,OK 74401-5075</v>
          </cell>
          <cell r="H54" t="str">
            <v>74401</v>
          </cell>
          <cell r="I54" t="str">
            <v>Private</v>
          </cell>
          <cell r="J54" t="str">
            <v>Yes</v>
          </cell>
          <cell r="K54">
            <v>370025</v>
          </cell>
          <cell r="L54">
            <v>44377</v>
          </cell>
          <cell r="M54">
            <v>0.84019999999999995</v>
          </cell>
          <cell r="N54">
            <v>0.84019999999999995</v>
          </cell>
          <cell r="O54">
            <v>0.84019999999999995</v>
          </cell>
          <cell r="P54">
            <v>13303</v>
          </cell>
          <cell r="Q54">
            <v>75408041.439999998</v>
          </cell>
          <cell r="R54">
            <v>13359344.35</v>
          </cell>
          <cell r="S54">
            <v>633133.24999999977</v>
          </cell>
          <cell r="T54">
            <v>0</v>
          </cell>
          <cell r="U54">
            <v>0</v>
          </cell>
          <cell r="V54">
            <v>99913.34</v>
          </cell>
          <cell r="X54">
            <v>0</v>
          </cell>
          <cell r="Y54">
            <v>0</v>
          </cell>
          <cell r="Z54">
            <v>743284</v>
          </cell>
          <cell r="AA54">
            <v>1875334</v>
          </cell>
          <cell r="AB54">
            <v>0</v>
          </cell>
          <cell r="AC54">
            <v>0</v>
          </cell>
          <cell r="AD54">
            <v>2128981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525063</v>
          </cell>
          <cell r="AJ54">
            <v>30934081</v>
          </cell>
          <cell r="AK54">
            <v>5891379.2269762503</v>
          </cell>
          <cell r="AL54">
            <v>5790.8989781999999</v>
          </cell>
          <cell r="AM54">
            <v>3466.5771000000113</v>
          </cell>
          <cell r="AN54">
            <v>1.3621128094302599</v>
          </cell>
          <cell r="AO54">
            <v>1837.0374889230591</v>
          </cell>
          <cell r="AP54">
            <v>9724.8951652458818</v>
          </cell>
          <cell r="AQ54">
            <v>3207</v>
          </cell>
          <cell r="AR54">
            <v>2545</v>
          </cell>
          <cell r="AS54">
            <v>24749858.19555077</v>
          </cell>
          <cell r="AT54">
            <v>14092390.939999999</v>
          </cell>
          <cell r="AV54">
            <v>10657467.25555077</v>
          </cell>
          <cell r="AW54">
            <v>10657467.25555077</v>
          </cell>
          <cell r="AY54">
            <v>0</v>
          </cell>
        </row>
        <row r="55">
          <cell r="A55" t="str">
            <v>200031310A</v>
          </cell>
          <cell r="E55" t="str">
            <v>010</v>
          </cell>
          <cell r="F55" t="str">
            <v>SAINT FRANCIS HOSPITAL SOUTH</v>
          </cell>
          <cell r="G55" t="str">
            <v>TULSA,OK 74133-</v>
          </cell>
          <cell r="H55" t="str">
            <v>74133</v>
          </cell>
          <cell r="I55" t="str">
            <v>Private</v>
          </cell>
          <cell r="J55" t="str">
            <v>Yes</v>
          </cell>
          <cell r="K55">
            <v>370218</v>
          </cell>
          <cell r="L55">
            <v>44377</v>
          </cell>
          <cell r="M55">
            <v>0.84019999999999995</v>
          </cell>
          <cell r="N55">
            <v>0.84019999999999995</v>
          </cell>
          <cell r="O55">
            <v>0.84019999999999995</v>
          </cell>
          <cell r="P55">
            <v>6745</v>
          </cell>
          <cell r="Q55">
            <v>38299053.18</v>
          </cell>
          <cell r="R55">
            <v>7329929.1100000003</v>
          </cell>
          <cell r="S55">
            <v>949930.42000000016</v>
          </cell>
          <cell r="T55">
            <v>0</v>
          </cell>
          <cell r="U55">
            <v>0</v>
          </cell>
          <cell r="V55">
            <v>39064.79</v>
          </cell>
          <cell r="X55">
            <v>0</v>
          </cell>
          <cell r="Y55">
            <v>0</v>
          </cell>
          <cell r="Z55">
            <v>207490</v>
          </cell>
          <cell r="AA55">
            <v>1590418</v>
          </cell>
          <cell r="AB55">
            <v>0</v>
          </cell>
          <cell r="AC55">
            <v>0</v>
          </cell>
          <cell r="AD55">
            <v>1152004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234188</v>
          </cell>
          <cell r="AJ55">
            <v>17179649</v>
          </cell>
          <cell r="AK55">
            <v>3557736.2244375004</v>
          </cell>
          <cell r="AL55">
            <v>5790.8989781999999</v>
          </cell>
          <cell r="AM55">
            <v>2209.7137000000084</v>
          </cell>
          <cell r="AN55">
            <v>1.0869226266601124</v>
          </cell>
          <cell r="AO55">
            <v>2010.0204657838985</v>
          </cell>
          <cell r="AP55">
            <v>8304.2795938924028</v>
          </cell>
          <cell r="AQ55">
            <v>1770</v>
          </cell>
          <cell r="AR55">
            <v>2033</v>
          </cell>
          <cell r="AS55">
            <v>16882600.414383255</v>
          </cell>
          <cell r="AT55">
            <v>8318924.3200000003</v>
          </cell>
          <cell r="AV55">
            <v>8563676.0943832546</v>
          </cell>
          <cell r="AW55">
            <v>8563676.0943832546</v>
          </cell>
          <cell r="AY55">
            <v>0</v>
          </cell>
        </row>
        <row r="56">
          <cell r="A56" t="str">
            <v>200702430B</v>
          </cell>
          <cell r="B56" t="str">
            <v>200702430C</v>
          </cell>
          <cell r="E56" t="str">
            <v>010</v>
          </cell>
          <cell r="F56" t="str">
            <v>SAINT FRANCIS HOSPITAL VINITA</v>
          </cell>
          <cell r="G56" t="str">
            <v>VINITA,OK 74301-1422</v>
          </cell>
          <cell r="H56" t="str">
            <v>74301</v>
          </cell>
          <cell r="I56" t="str">
            <v xml:space="preserve">Private </v>
          </cell>
          <cell r="J56" t="str">
            <v>Yes</v>
          </cell>
          <cell r="K56">
            <v>370237</v>
          </cell>
          <cell r="L56">
            <v>44377</v>
          </cell>
          <cell r="M56">
            <v>0.80979999999999996</v>
          </cell>
          <cell r="N56">
            <v>0.80979999999999996</v>
          </cell>
          <cell r="O56">
            <v>0.80979999999999996</v>
          </cell>
          <cell r="P56">
            <v>914</v>
          </cell>
          <cell r="Q56">
            <v>3309147.7800000003</v>
          </cell>
          <cell r="R56">
            <v>729931.68</v>
          </cell>
          <cell r="S56">
            <v>34225.049999999996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18239</v>
          </cell>
          <cell r="AA56">
            <v>382540</v>
          </cell>
          <cell r="AB56">
            <v>0</v>
          </cell>
          <cell r="AC56">
            <v>0</v>
          </cell>
          <cell r="AD56">
            <v>204504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91478</v>
          </cell>
          <cell r="AJ56">
            <v>3122953</v>
          </cell>
          <cell r="AK56">
            <v>778521.98406937509</v>
          </cell>
          <cell r="AL56">
            <v>5669.7491718000001</v>
          </cell>
          <cell r="AM56">
            <v>209.77490000000012</v>
          </cell>
          <cell r="AN56">
            <v>1.2637042168674706</v>
          </cell>
          <cell r="AO56">
            <v>1827.5163945290494</v>
          </cell>
          <cell r="AP56">
            <v>8992.4023315135582</v>
          </cell>
          <cell r="AQ56">
            <v>426</v>
          </cell>
          <cell r="AR56">
            <v>166</v>
          </cell>
          <cell r="AS56">
            <v>1492738.7870312508</v>
          </cell>
          <cell r="AT56">
            <v>764156.7300000001</v>
          </cell>
          <cell r="AV56">
            <v>728582.05703125068</v>
          </cell>
          <cell r="AW56">
            <v>728582.05703125068</v>
          </cell>
          <cell r="AY56">
            <v>0</v>
          </cell>
        </row>
        <row r="57">
          <cell r="A57" t="str">
            <v>100697950B</v>
          </cell>
          <cell r="B57" t="str">
            <v>100697950I</v>
          </cell>
          <cell r="C57" t="str">
            <v>100697950H</v>
          </cell>
          <cell r="E57" t="str">
            <v>010</v>
          </cell>
          <cell r="F57" t="str">
            <v>SOUTHWESTERN MEDICAL CENTER</v>
          </cell>
          <cell r="G57" t="str">
            <v>LAWTON,OK 73505-9635</v>
          </cell>
          <cell r="H57" t="str">
            <v>73505</v>
          </cell>
          <cell r="I57" t="str">
            <v>Private</v>
          </cell>
          <cell r="J57" t="str">
            <v>Yes</v>
          </cell>
          <cell r="K57">
            <v>370097</v>
          </cell>
          <cell r="L57">
            <v>44500</v>
          </cell>
          <cell r="M57">
            <v>0.87019999999999997</v>
          </cell>
          <cell r="N57">
            <v>0.87019999999999997</v>
          </cell>
          <cell r="O57">
            <v>0.87019999999999997</v>
          </cell>
          <cell r="P57">
            <v>3937</v>
          </cell>
          <cell r="Q57">
            <v>26156372.98</v>
          </cell>
          <cell r="R57">
            <v>3161150.04</v>
          </cell>
          <cell r="S57">
            <v>694213.89000000013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230250</v>
          </cell>
          <cell r="AA57">
            <v>700985</v>
          </cell>
          <cell r="AB57">
            <v>0</v>
          </cell>
          <cell r="AC57">
            <v>0</v>
          </cell>
          <cell r="AD57">
            <v>649060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116618</v>
          </cell>
          <cell r="AJ57">
            <v>9085457</v>
          </cell>
          <cell r="AK57">
            <v>1880259.9429512618</v>
          </cell>
          <cell r="AL57">
            <v>5910.4547081999999</v>
          </cell>
          <cell r="AM57">
            <v>1133.0681999999968</v>
          </cell>
          <cell r="AN57">
            <v>1.0739982938388595</v>
          </cell>
          <cell r="AO57">
            <v>1977.1397927983826</v>
          </cell>
          <cell r="AP57">
            <v>8324.9580652170371</v>
          </cell>
          <cell r="AQ57">
            <v>951</v>
          </cell>
          <cell r="AR57">
            <v>1055</v>
          </cell>
          <cell r="AS57">
            <v>8782830.7588039748</v>
          </cell>
          <cell r="AT57">
            <v>3855363.93</v>
          </cell>
          <cell r="AV57">
            <v>4927466.8288039751</v>
          </cell>
          <cell r="AW57">
            <v>4927466.8288039751</v>
          </cell>
          <cell r="AY57">
            <v>0</v>
          </cell>
        </row>
        <row r="58">
          <cell r="A58" t="str">
            <v>100699540A</v>
          </cell>
          <cell r="B58" t="str">
            <v>100699540T</v>
          </cell>
          <cell r="C58" t="str">
            <v>100699540U</v>
          </cell>
          <cell r="E58" t="str">
            <v>010</v>
          </cell>
          <cell r="F58" t="str">
            <v>ST ANTHONY HSP</v>
          </cell>
          <cell r="G58" t="str">
            <v>OKLAHOMA CITY,OK 73102-1036</v>
          </cell>
          <cell r="H58" t="str">
            <v>73102</v>
          </cell>
          <cell r="I58" t="str">
            <v>Private</v>
          </cell>
          <cell r="J58" t="str">
            <v>Yes</v>
          </cell>
          <cell r="K58">
            <v>370037</v>
          </cell>
          <cell r="L58">
            <v>44561</v>
          </cell>
          <cell r="M58">
            <v>0.87019999999999997</v>
          </cell>
          <cell r="N58">
            <v>0.87019999999999997</v>
          </cell>
          <cell r="O58">
            <v>0.87019999999999997</v>
          </cell>
          <cell r="P58">
            <v>36570</v>
          </cell>
          <cell r="Q58">
            <v>284865005.63</v>
          </cell>
          <cell r="R58">
            <v>34627836.520000003</v>
          </cell>
          <cell r="S58">
            <v>1474697.9099999997</v>
          </cell>
          <cell r="T58">
            <v>627780</v>
          </cell>
          <cell r="U58">
            <v>0</v>
          </cell>
          <cell r="V58">
            <v>328495.34000000003</v>
          </cell>
          <cell r="X58">
            <v>0</v>
          </cell>
          <cell r="Y58">
            <v>2791650</v>
          </cell>
          <cell r="Z58">
            <v>2786279</v>
          </cell>
          <cell r="AA58">
            <v>9520583</v>
          </cell>
          <cell r="AB58">
            <v>0</v>
          </cell>
          <cell r="AC58">
            <v>0</v>
          </cell>
          <cell r="AD58">
            <v>4763388</v>
          </cell>
          <cell r="AE58">
            <v>755032</v>
          </cell>
          <cell r="AF58">
            <v>0</v>
          </cell>
          <cell r="AG58">
            <v>0</v>
          </cell>
          <cell r="AH58">
            <v>0</v>
          </cell>
          <cell r="AI58">
            <v>646783</v>
          </cell>
          <cell r="AJ58">
            <v>72346095</v>
          </cell>
          <cell r="AK58">
            <v>23463161.841740932</v>
          </cell>
          <cell r="AL58">
            <v>5910.4547081999999</v>
          </cell>
          <cell r="AM58">
            <v>8904.5802000000294</v>
          </cell>
          <cell r="AN58">
            <v>1.4309143821308099</v>
          </cell>
          <cell r="AO58">
            <v>4660.0122823715856</v>
          </cell>
          <cell r="AP58">
            <v>13117.366929267726</v>
          </cell>
          <cell r="AQ58">
            <v>5035</v>
          </cell>
          <cell r="AR58">
            <v>6223</v>
          </cell>
          <cell r="AS58">
            <v>81629374.400833055</v>
          </cell>
          <cell r="AT58">
            <v>37058809.770000003</v>
          </cell>
          <cell r="AV58">
            <v>44570564.630833052</v>
          </cell>
          <cell r="AW58">
            <v>44570564.630833052</v>
          </cell>
          <cell r="AY58">
            <v>0</v>
          </cell>
        </row>
        <row r="59">
          <cell r="A59" t="str">
            <v>100740840B</v>
          </cell>
          <cell r="B59" t="str">
            <v>200196450C</v>
          </cell>
          <cell r="E59" t="str">
            <v>010</v>
          </cell>
          <cell r="F59" t="str">
            <v>ST ANTHONY SHAWNEE HOSPITAL</v>
          </cell>
          <cell r="G59" t="str">
            <v>SHAWNEE,OK 74804-1743</v>
          </cell>
          <cell r="H59" t="str">
            <v>74804</v>
          </cell>
          <cell r="I59" t="str">
            <v>Private</v>
          </cell>
          <cell r="J59" t="str">
            <v>Yes</v>
          </cell>
          <cell r="K59">
            <v>370149</v>
          </cell>
          <cell r="L59">
            <v>44561</v>
          </cell>
          <cell r="M59">
            <v>0.87019999999999997</v>
          </cell>
          <cell r="N59">
            <v>0.87019999999999997</v>
          </cell>
          <cell r="O59">
            <v>0.87019999999999997</v>
          </cell>
          <cell r="P59">
            <v>4449</v>
          </cell>
          <cell r="Q59">
            <v>23603703.009999998</v>
          </cell>
          <cell r="R59">
            <v>4956782.8899999997</v>
          </cell>
          <cell r="S59">
            <v>743184.81000000041</v>
          </cell>
          <cell r="T59">
            <v>0</v>
          </cell>
          <cell r="U59">
            <v>0</v>
          </cell>
          <cell r="V59">
            <v>30214.69</v>
          </cell>
          <cell r="X59">
            <v>0</v>
          </cell>
          <cell r="Y59">
            <v>0</v>
          </cell>
          <cell r="Z59">
            <v>412151</v>
          </cell>
          <cell r="AA59">
            <v>1588402</v>
          </cell>
          <cell r="AB59">
            <v>0</v>
          </cell>
          <cell r="AC59">
            <v>0</v>
          </cell>
          <cell r="AD59">
            <v>771955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99106</v>
          </cell>
          <cell r="AJ59">
            <v>12301190</v>
          </cell>
          <cell r="AK59">
            <v>3168644.0506284554</v>
          </cell>
          <cell r="AL59">
            <v>5910.4547081999999</v>
          </cell>
          <cell r="AM59">
            <v>1661.2607999999959</v>
          </cell>
          <cell r="AN59">
            <v>1.0534310716550386</v>
          </cell>
          <cell r="AO59">
            <v>3165.4785720563991</v>
          </cell>
          <cell r="AP59">
            <v>9391.7352092840938</v>
          </cell>
          <cell r="AQ59">
            <v>1001</v>
          </cell>
          <cell r="AR59">
            <v>1577</v>
          </cell>
          <cell r="AS59">
            <v>14810766.425041016</v>
          </cell>
          <cell r="AT59">
            <v>5730182.3900000006</v>
          </cell>
          <cell r="AV59">
            <v>9080584.0350410156</v>
          </cell>
          <cell r="AW59">
            <v>9080584.0350410156</v>
          </cell>
          <cell r="AY59">
            <v>0</v>
          </cell>
        </row>
        <row r="60">
          <cell r="A60" t="str">
            <v>200310990A</v>
          </cell>
          <cell r="E60" t="str">
            <v>010</v>
          </cell>
          <cell r="F60" t="str">
            <v>ST JOHN BROKEN ARROW, INC</v>
          </cell>
          <cell r="G60" t="str">
            <v>BROKEN ARROW,OK 74012-4900</v>
          </cell>
          <cell r="H60" t="str">
            <v>74012</v>
          </cell>
          <cell r="I60" t="str">
            <v>Private</v>
          </cell>
          <cell r="J60" t="str">
            <v>Yes</v>
          </cell>
          <cell r="K60">
            <v>370235</v>
          </cell>
          <cell r="L60">
            <v>44377</v>
          </cell>
          <cell r="M60">
            <v>0.84019999999999995</v>
          </cell>
          <cell r="N60">
            <v>0.84019999999999995</v>
          </cell>
          <cell r="O60">
            <v>0.84019999999999995</v>
          </cell>
          <cell r="P60">
            <v>453</v>
          </cell>
          <cell r="Q60">
            <v>3027059.23</v>
          </cell>
          <cell r="R60">
            <v>752571.55</v>
          </cell>
          <cell r="S60">
            <v>35287.910000000003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427463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37593</v>
          </cell>
          <cell r="AJ60">
            <v>5519996</v>
          </cell>
          <cell r="AK60">
            <v>519627.70566000004</v>
          </cell>
          <cell r="AL60">
            <v>5790.8989781999999</v>
          </cell>
          <cell r="AM60">
            <v>192.80000000000013</v>
          </cell>
          <cell r="AN60">
            <v>1.387050359712231</v>
          </cell>
          <cell r="AO60">
            <v>949.95924252285204</v>
          </cell>
          <cell r="AP60">
            <v>8982.2277532923526</v>
          </cell>
          <cell r="AQ60">
            <v>547</v>
          </cell>
          <cell r="AR60">
            <v>139</v>
          </cell>
          <cell r="AS60">
            <v>1248529.6577076369</v>
          </cell>
          <cell r="AT60">
            <v>787859.46000000008</v>
          </cell>
          <cell r="AV60">
            <v>460670.19770763686</v>
          </cell>
          <cell r="AW60">
            <v>460670.19770763686</v>
          </cell>
          <cell r="AY60">
            <v>0</v>
          </cell>
        </row>
        <row r="61">
          <cell r="A61" t="str">
            <v>100699400A</v>
          </cell>
          <cell r="E61" t="str">
            <v>010</v>
          </cell>
          <cell r="F61" t="str">
            <v>ST JOHN MED CTR</v>
          </cell>
          <cell r="G61" t="str">
            <v>TULSA,OK 74104-6520</v>
          </cell>
          <cell r="H61" t="str">
            <v>74104</v>
          </cell>
          <cell r="I61" t="str">
            <v>Private</v>
          </cell>
          <cell r="J61" t="str">
            <v>Yes</v>
          </cell>
          <cell r="K61">
            <v>370114</v>
          </cell>
          <cell r="L61">
            <v>44377</v>
          </cell>
          <cell r="M61">
            <v>0.87019999999999997</v>
          </cell>
          <cell r="N61">
            <v>0.87019999999999997</v>
          </cell>
          <cell r="O61">
            <v>0.87019999999999997</v>
          </cell>
          <cell r="P61">
            <v>29830</v>
          </cell>
          <cell r="Q61">
            <v>215188013.78</v>
          </cell>
          <cell r="R61">
            <v>40949443.210000001</v>
          </cell>
          <cell r="S61">
            <v>1885693.8599999994</v>
          </cell>
          <cell r="T61">
            <v>743481</v>
          </cell>
          <cell r="U61">
            <v>0</v>
          </cell>
          <cell r="V61">
            <v>770195.92</v>
          </cell>
          <cell r="X61">
            <v>0</v>
          </cell>
          <cell r="Y61">
            <v>5296418</v>
          </cell>
          <cell r="Z61">
            <v>1450003</v>
          </cell>
          <cell r="AA61">
            <v>12063051</v>
          </cell>
          <cell r="AB61">
            <v>0</v>
          </cell>
          <cell r="AC61">
            <v>0</v>
          </cell>
          <cell r="AD61">
            <v>7625863</v>
          </cell>
          <cell r="AE61">
            <v>1465636</v>
          </cell>
          <cell r="AF61">
            <v>5663310</v>
          </cell>
          <cell r="AG61">
            <v>0</v>
          </cell>
          <cell r="AH61">
            <v>31508</v>
          </cell>
          <cell r="AI61">
            <v>1129539</v>
          </cell>
          <cell r="AJ61">
            <v>116830168</v>
          </cell>
          <cell r="AK61">
            <v>38800149.910829999</v>
          </cell>
          <cell r="AL61">
            <v>5910.4547081999999</v>
          </cell>
          <cell r="AM61">
            <v>8882.8412000000353</v>
          </cell>
          <cell r="AN61">
            <v>1.8109767991845127</v>
          </cell>
          <cell r="AO61">
            <v>4821.6913024518453</v>
          </cell>
          <cell r="AP61">
            <v>15525.387651632915</v>
          </cell>
          <cell r="AQ61">
            <v>8047</v>
          </cell>
          <cell r="AR61">
            <v>4905</v>
          </cell>
          <cell r="AS61">
            <v>76152026.431259453</v>
          </cell>
          <cell r="AT61">
            <v>44348813.990000002</v>
          </cell>
          <cell r="AV61">
            <v>31803212.441259451</v>
          </cell>
          <cell r="AW61">
            <v>31758151.39125945</v>
          </cell>
          <cell r="AY61">
            <v>45061.05</v>
          </cell>
        </row>
        <row r="62">
          <cell r="A62" t="str">
            <v>200106410A</v>
          </cell>
          <cell r="E62" t="str">
            <v>010</v>
          </cell>
          <cell r="F62" t="str">
            <v>ST JOHN OWASSO</v>
          </cell>
          <cell r="G62" t="str">
            <v>OWASSO,OK 74055-4600</v>
          </cell>
          <cell r="H62" t="str">
            <v>74055</v>
          </cell>
          <cell r="I62" t="str">
            <v>Private</v>
          </cell>
          <cell r="J62" t="str">
            <v>Yes</v>
          </cell>
          <cell r="K62">
            <v>370227</v>
          </cell>
          <cell r="L62">
            <v>44377</v>
          </cell>
          <cell r="M62">
            <v>0.84019999999999995</v>
          </cell>
          <cell r="N62">
            <v>0.84019999999999995</v>
          </cell>
          <cell r="O62">
            <v>0.84019999999999995</v>
          </cell>
          <cell r="P62">
            <v>1312</v>
          </cell>
          <cell r="Q62">
            <v>7192426.6200000001</v>
          </cell>
          <cell r="R62">
            <v>1251303.6299999999</v>
          </cell>
          <cell r="S62">
            <v>203235.95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43594</v>
          </cell>
          <cell r="AA62">
            <v>843351</v>
          </cell>
          <cell r="AB62">
            <v>0</v>
          </cell>
          <cell r="AC62">
            <v>0</v>
          </cell>
          <cell r="AD62">
            <v>145639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27674</v>
          </cell>
          <cell r="AJ62">
            <v>2848399</v>
          </cell>
          <cell r="AK62">
            <v>1184673.31234875</v>
          </cell>
          <cell r="AL62">
            <v>5790.8989781999999</v>
          </cell>
          <cell r="AM62">
            <v>569.69379999999899</v>
          </cell>
          <cell r="AN62">
            <v>0.94164264462809755</v>
          </cell>
          <cell r="AO62">
            <v>4043.2536257636516</v>
          </cell>
          <cell r="AP62">
            <v>9496.2110543700473</v>
          </cell>
          <cell r="AQ62">
            <v>293</v>
          </cell>
          <cell r="AR62">
            <v>605</v>
          </cell>
          <cell r="AS62">
            <v>5745207.6878938787</v>
          </cell>
          <cell r="AT62">
            <v>1454539.5799999998</v>
          </cell>
          <cell r="AV62">
            <v>4290668.1078938786</v>
          </cell>
          <cell r="AW62">
            <v>4290668.1078938786</v>
          </cell>
          <cell r="AY62">
            <v>0</v>
          </cell>
        </row>
        <row r="63">
          <cell r="A63" t="str">
            <v>100690020A</v>
          </cell>
          <cell r="B63" t="str">
            <v>100690020C</v>
          </cell>
          <cell r="C63" t="str">
            <v>200980810A</v>
          </cell>
          <cell r="D63" t="str">
            <v>100690020D</v>
          </cell>
          <cell r="E63" t="str">
            <v>010</v>
          </cell>
          <cell r="F63" t="str">
            <v>ST MARY'S REGIONAL CTR</v>
          </cell>
          <cell r="G63" t="str">
            <v>ENID,OK 73701-</v>
          </cell>
          <cell r="H63" t="str">
            <v>73701</v>
          </cell>
          <cell r="I63" t="str">
            <v>Private</v>
          </cell>
          <cell r="J63" t="str">
            <v>Yes</v>
          </cell>
          <cell r="K63">
            <v>370026</v>
          </cell>
          <cell r="L63">
            <v>44561</v>
          </cell>
          <cell r="M63">
            <v>0.8458</v>
          </cell>
          <cell r="N63">
            <v>0.8458</v>
          </cell>
          <cell r="O63">
            <v>0.8458</v>
          </cell>
          <cell r="P63">
            <v>3507</v>
          </cell>
          <cell r="Q63">
            <v>36041078.789999999</v>
          </cell>
          <cell r="R63">
            <v>3434510.83</v>
          </cell>
          <cell r="S63">
            <v>245365.91</v>
          </cell>
          <cell r="T63">
            <v>0</v>
          </cell>
          <cell r="U63">
            <v>0</v>
          </cell>
          <cell r="V63">
            <v>20291.47</v>
          </cell>
          <cell r="X63">
            <v>0</v>
          </cell>
          <cell r="Y63">
            <v>0</v>
          </cell>
          <cell r="Z63">
            <v>309912</v>
          </cell>
          <cell r="AA63">
            <v>1407965</v>
          </cell>
          <cell r="AB63">
            <v>0</v>
          </cell>
          <cell r="AC63">
            <v>0</v>
          </cell>
          <cell r="AD63">
            <v>1259709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170868</v>
          </cell>
          <cell r="AJ63">
            <v>17609411</v>
          </cell>
          <cell r="AK63">
            <v>3474119.4449453731</v>
          </cell>
          <cell r="AL63">
            <v>5813.2160478000005</v>
          </cell>
          <cell r="AM63">
            <v>1060.5990999999985</v>
          </cell>
          <cell r="AN63">
            <v>1.0979286749482386</v>
          </cell>
          <cell r="AO63">
            <v>2047.2124012642153</v>
          </cell>
          <cell r="AP63">
            <v>8429.7089938131066</v>
          </cell>
          <cell r="AQ63">
            <v>1697</v>
          </cell>
          <cell r="AR63">
            <v>966</v>
          </cell>
          <cell r="AS63">
            <v>8143098.8880234612</v>
          </cell>
          <cell r="AT63">
            <v>3700168.2100000004</v>
          </cell>
          <cell r="AV63">
            <v>4442930.6780234613</v>
          </cell>
          <cell r="AW63">
            <v>4442930.6780234613</v>
          </cell>
          <cell r="AY63">
            <v>0</v>
          </cell>
        </row>
        <row r="64">
          <cell r="A64" t="str">
            <v>200292720A</v>
          </cell>
          <cell r="E64" t="str">
            <v>010</v>
          </cell>
          <cell r="F64" t="str">
            <v>SUMMIT MEDICAL CENTER, LLC</v>
          </cell>
          <cell r="G64" t="str">
            <v>EDMOND,OK 73013-3023</v>
          </cell>
          <cell r="H64" t="str">
            <v>73013</v>
          </cell>
          <cell r="I64" t="str">
            <v>Private</v>
          </cell>
          <cell r="J64" t="str">
            <v>Yes</v>
          </cell>
          <cell r="K64">
            <v>370225</v>
          </cell>
          <cell r="L64">
            <v>44561</v>
          </cell>
          <cell r="M64">
            <v>0.87019999999999997</v>
          </cell>
          <cell r="N64">
            <v>0.87019999999999997</v>
          </cell>
          <cell r="O64">
            <v>0.87019999999999997</v>
          </cell>
          <cell r="P64">
            <v>3</v>
          </cell>
          <cell r="Q64">
            <v>12024.52</v>
          </cell>
          <cell r="R64">
            <v>4157.1000000000004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15241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197508</v>
          </cell>
          <cell r="AK64">
            <v>16817.477549429794</v>
          </cell>
          <cell r="AL64">
            <v>5910.4547081999999</v>
          </cell>
          <cell r="AM64">
            <v>0.97740000000000005</v>
          </cell>
          <cell r="AN64">
            <v>0.97740000000000005</v>
          </cell>
          <cell r="AO64">
            <v>800.83226425856162</v>
          </cell>
          <cell r="AP64">
            <v>6577.7106960532419</v>
          </cell>
          <cell r="AQ64">
            <v>21</v>
          </cell>
          <cell r="AR64">
            <v>1</v>
          </cell>
          <cell r="AS64">
            <v>6577.7106960532419</v>
          </cell>
          <cell r="AT64">
            <v>4157.1000000000004</v>
          </cell>
          <cell r="AV64">
            <v>2420.6106960532416</v>
          </cell>
          <cell r="AW64">
            <v>2420.6106960532416</v>
          </cell>
          <cell r="AY64">
            <v>0</v>
          </cell>
        </row>
        <row r="65">
          <cell r="A65" t="str">
            <v>200019120A</v>
          </cell>
          <cell r="E65" t="str">
            <v>010</v>
          </cell>
          <cell r="F65" t="str">
            <v>WOODWARD HEALTH SYSTEM LLC</v>
          </cell>
          <cell r="G65" t="str">
            <v>WOODWARD,OK 73801-2448</v>
          </cell>
          <cell r="H65" t="str">
            <v>73801</v>
          </cell>
          <cell r="I65" t="str">
            <v>Private</v>
          </cell>
          <cell r="J65" t="str">
            <v>Yes</v>
          </cell>
          <cell r="K65">
            <v>370002</v>
          </cell>
          <cell r="L65">
            <v>44347</v>
          </cell>
          <cell r="M65">
            <v>0.8458</v>
          </cell>
          <cell r="N65">
            <v>0.8458</v>
          </cell>
          <cell r="O65">
            <v>0.8458</v>
          </cell>
          <cell r="P65">
            <v>1101</v>
          </cell>
          <cell r="Q65">
            <v>14279327.68</v>
          </cell>
          <cell r="R65">
            <v>1398539.59</v>
          </cell>
          <cell r="S65">
            <v>146393.5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61091</v>
          </cell>
          <cell r="AA65">
            <v>519080</v>
          </cell>
          <cell r="AB65">
            <v>0</v>
          </cell>
          <cell r="AC65">
            <v>5670798</v>
          </cell>
          <cell r="AD65">
            <v>442268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42137</v>
          </cell>
          <cell r="AJ65">
            <v>5930423</v>
          </cell>
          <cell r="AK65">
            <v>1191912.0043561643</v>
          </cell>
          <cell r="AL65">
            <v>5813.2160478000005</v>
          </cell>
          <cell r="AM65">
            <v>397.69930000000022</v>
          </cell>
          <cell r="AN65">
            <v>0.99674010025062709</v>
          </cell>
          <cell r="AO65">
            <v>2305.4390799925809</v>
          </cell>
          <cell r="AP65">
            <v>8099.7046262553085</v>
          </cell>
          <cell r="AQ65">
            <v>517</v>
          </cell>
          <cell r="AR65">
            <v>399</v>
          </cell>
          <cell r="AS65">
            <v>3231782.1458758679</v>
          </cell>
          <cell r="AT65">
            <v>1544933.09</v>
          </cell>
          <cell r="AV65">
            <v>1686849.0558758678</v>
          </cell>
          <cell r="AW65">
            <v>1686849.0558758678</v>
          </cell>
          <cell r="AY65">
            <v>0</v>
          </cell>
        </row>
        <row r="66">
          <cell r="A66" t="str">
            <v>200080160A</v>
          </cell>
          <cell r="E66" t="str">
            <v>010</v>
          </cell>
          <cell r="F66" t="str">
            <v>CHG CORNERSTONE HOSPITAL OF OKLAHOMA - SHAWNEE</v>
          </cell>
          <cell r="G66" t="str">
            <v>SHAWNEE,OK 74801-</v>
          </cell>
          <cell r="H66" t="str">
            <v>74801</v>
          </cell>
          <cell r="I66" t="str">
            <v>Private - LTCH</v>
          </cell>
          <cell r="J66" t="str">
            <v>Yes</v>
          </cell>
          <cell r="K66">
            <v>372019</v>
          </cell>
          <cell r="L66">
            <v>44439</v>
          </cell>
          <cell r="M66" t="e">
            <v>#N/A</v>
          </cell>
          <cell r="N66">
            <v>0.87019999999999997</v>
          </cell>
          <cell r="O66">
            <v>0.87019999999999997</v>
          </cell>
          <cell r="P66">
            <v>291</v>
          </cell>
          <cell r="Q66">
            <v>3611139.74</v>
          </cell>
          <cell r="R66">
            <v>89156.01</v>
          </cell>
          <cell r="S66">
            <v>328147.17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5910.4547081999999</v>
          </cell>
          <cell r="AM66">
            <v>9.0960999999999999</v>
          </cell>
          <cell r="AN66">
            <v>4.5480499999999999</v>
          </cell>
          <cell r="AO66">
            <v>0</v>
          </cell>
          <cell r="AP66">
            <v>26881.043535629011</v>
          </cell>
          <cell r="AQ66">
            <v>245</v>
          </cell>
          <cell r="AR66">
            <v>2</v>
          </cell>
          <cell r="AS66">
            <v>53762.087071258022</v>
          </cell>
          <cell r="AT66">
            <v>417303.18</v>
          </cell>
          <cell r="AV66">
            <v>-363541.09292874194</v>
          </cell>
          <cell r="AW66">
            <v>-363541.09292874194</v>
          </cell>
          <cell r="AY66">
            <v>0</v>
          </cell>
        </row>
        <row r="67">
          <cell r="A67" t="str">
            <v>200119790A</v>
          </cell>
          <cell r="B67" t="str">
            <v>200119790B</v>
          </cell>
          <cell r="E67" t="str">
            <v>010</v>
          </cell>
          <cell r="F67" t="str">
            <v>CORNERSTONE HOSPITAL OF OKLAHOMA - MUSKOGEE</v>
          </cell>
          <cell r="G67" t="str">
            <v>MUSKOGEE,OK 74403-4916</v>
          </cell>
          <cell r="H67" t="str">
            <v>74403</v>
          </cell>
          <cell r="I67" t="str">
            <v>Private - LTCH</v>
          </cell>
          <cell r="J67" t="str">
            <v>Yes</v>
          </cell>
          <cell r="K67">
            <v>372022</v>
          </cell>
          <cell r="L67">
            <v>44377</v>
          </cell>
          <cell r="M67" t="e">
            <v>#N/A</v>
          </cell>
          <cell r="N67">
            <v>0.84019999999999995</v>
          </cell>
          <cell r="O67">
            <v>0.84019999999999995</v>
          </cell>
          <cell r="P67">
            <v>2162</v>
          </cell>
          <cell r="Q67">
            <v>27756431.419999998</v>
          </cell>
          <cell r="R67">
            <v>2426825.63</v>
          </cell>
          <cell r="S67">
            <v>177022.16</v>
          </cell>
          <cell r="T67">
            <v>0</v>
          </cell>
          <cell r="U67">
            <v>0</v>
          </cell>
          <cell r="V67">
            <v>10525.6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5790.8989781999999</v>
          </cell>
          <cell r="AM67">
            <v>410.35739999999993</v>
          </cell>
          <cell r="AN67">
            <v>4.8277341176470578</v>
          </cell>
          <cell r="AO67">
            <v>0</v>
          </cell>
          <cell r="AP67">
            <v>27956.920568903624</v>
          </cell>
          <cell r="AQ67">
            <v>573</v>
          </cell>
          <cell r="AR67">
            <v>85</v>
          </cell>
          <cell r="AS67">
            <v>2376338.248356808</v>
          </cell>
          <cell r="AT67">
            <v>2614373.39</v>
          </cell>
          <cell r="AV67">
            <v>-238035.14164319215</v>
          </cell>
          <cell r="AW67">
            <v>-238035.14164319215</v>
          </cell>
          <cell r="AY67">
            <v>0</v>
          </cell>
        </row>
        <row r="68">
          <cell r="A68" t="str">
            <v>200347120A</v>
          </cell>
          <cell r="E68" t="str">
            <v>010</v>
          </cell>
          <cell r="F68" t="str">
            <v>LTAC HOSPITAL OF EDMOND, LLC</v>
          </cell>
          <cell r="G68" t="str">
            <v>EDMOND,OK 73034-5705</v>
          </cell>
          <cell r="H68" t="str">
            <v>73034</v>
          </cell>
          <cell r="I68" t="str">
            <v>Private - LTCH</v>
          </cell>
          <cell r="J68" t="str">
            <v>Yes</v>
          </cell>
          <cell r="K68">
            <v>372005</v>
          </cell>
          <cell r="L68">
            <v>44377</v>
          </cell>
          <cell r="M68" t="e">
            <v>#N/A</v>
          </cell>
          <cell r="N68">
            <v>0.87019999999999997</v>
          </cell>
          <cell r="O68">
            <v>0.87019999999999997</v>
          </cell>
          <cell r="P68">
            <v>1011</v>
          </cell>
          <cell r="Q68">
            <v>5443864.5300000003</v>
          </cell>
          <cell r="R68">
            <v>2140448.83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5910.4547081999999</v>
          </cell>
          <cell r="AM68">
            <v>344.15690000000001</v>
          </cell>
          <cell r="AN68">
            <v>9.8330542857142866</v>
          </cell>
          <cell r="AO68">
            <v>0</v>
          </cell>
          <cell r="AP68">
            <v>58117.82199898619</v>
          </cell>
          <cell r="AQ68">
            <v>0</v>
          </cell>
          <cell r="AR68">
            <v>35</v>
          </cell>
          <cell r="AS68">
            <v>2034123.7699645166</v>
          </cell>
          <cell r="AT68">
            <v>2140448.83</v>
          </cell>
          <cell r="AV68">
            <v>-106325.06003548345</v>
          </cell>
          <cell r="AW68">
            <v>-106325.06003548345</v>
          </cell>
          <cell r="AY68">
            <v>0</v>
          </cell>
        </row>
        <row r="69">
          <cell r="A69" t="str">
            <v>100689350A</v>
          </cell>
          <cell r="E69" t="str">
            <v>010</v>
          </cell>
          <cell r="F69" t="str">
            <v>SELECT SPECIALTY HOSPITAL - OK</v>
          </cell>
          <cell r="G69" t="str">
            <v>OKLAHOMA CITY,OK 73112-</v>
          </cell>
          <cell r="H69" t="str">
            <v>73112</v>
          </cell>
          <cell r="I69" t="str">
            <v>Private - LTCH</v>
          </cell>
          <cell r="J69" t="str">
            <v>Yes</v>
          </cell>
          <cell r="K69">
            <v>372009</v>
          </cell>
          <cell r="L69">
            <v>44227</v>
          </cell>
          <cell r="M69" t="e">
            <v>#N/A</v>
          </cell>
          <cell r="N69">
            <v>0.87019999999999997</v>
          </cell>
          <cell r="O69">
            <v>0.87019999999999997</v>
          </cell>
          <cell r="P69">
            <v>77</v>
          </cell>
          <cell r="Q69">
            <v>1037929.97</v>
          </cell>
          <cell r="R69">
            <v>143177.95000000001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5910.4547081999999</v>
          </cell>
          <cell r="AM69">
            <v>20.133199999999999</v>
          </cell>
          <cell r="AN69">
            <v>6.7110666666666665</v>
          </cell>
          <cell r="AO69">
            <v>0</v>
          </cell>
          <cell r="AP69">
            <v>39665.455577044078</v>
          </cell>
          <cell r="AQ69">
            <v>485</v>
          </cell>
          <cell r="AR69">
            <v>3</v>
          </cell>
          <cell r="AS69">
            <v>118996.36673113224</v>
          </cell>
          <cell r="AT69">
            <v>143177.95000000001</v>
          </cell>
          <cell r="AV69">
            <v>-24181.583268867776</v>
          </cell>
          <cell r="AW69">
            <v>-24181.583268867776</v>
          </cell>
          <cell r="AY69">
            <v>0</v>
          </cell>
        </row>
        <row r="70">
          <cell r="A70" t="str">
            <v>200224040B</v>
          </cell>
          <cell r="E70" t="str">
            <v>010</v>
          </cell>
          <cell r="F70" t="str">
            <v>SELECT SPECIALTY HOSPITAL-TULSA MIDTOWN</v>
          </cell>
          <cell r="G70" t="str">
            <v>TULSA,OK 74120-5418</v>
          </cell>
          <cell r="H70" t="str">
            <v>74120</v>
          </cell>
          <cell r="I70" t="str">
            <v>Private - LTCH</v>
          </cell>
          <cell r="J70" t="str">
            <v>Yes</v>
          </cell>
          <cell r="K70">
            <v>372007</v>
          </cell>
          <cell r="L70">
            <v>44439</v>
          </cell>
          <cell r="M70" t="e">
            <v>#N/A</v>
          </cell>
          <cell r="N70">
            <v>0.87019999999999997</v>
          </cell>
          <cell r="O70">
            <v>0.87019999999999997</v>
          </cell>
          <cell r="P70">
            <v>305</v>
          </cell>
          <cell r="Q70">
            <v>3406861.46</v>
          </cell>
          <cell r="R70">
            <v>495954.78</v>
          </cell>
          <cell r="S70">
            <v>0</v>
          </cell>
          <cell r="T70">
            <v>0</v>
          </cell>
          <cell r="U70">
            <v>0</v>
          </cell>
          <cell r="V70">
            <v>685929.02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5910.4547081999999</v>
          </cell>
          <cell r="AM70">
            <v>66.767400000000009</v>
          </cell>
          <cell r="AN70">
            <v>4.7691000000000008</v>
          </cell>
          <cell r="AO70">
            <v>0</v>
          </cell>
          <cell r="AP70">
            <v>28187.549548876625</v>
          </cell>
          <cell r="AQ70">
            <v>177</v>
          </cell>
          <cell r="AR70">
            <v>14</v>
          </cell>
          <cell r="AS70">
            <v>394625.69368427276</v>
          </cell>
          <cell r="AT70">
            <v>1181883.8</v>
          </cell>
          <cell r="AV70">
            <v>-787258.10631572735</v>
          </cell>
          <cell r="AW70">
            <v>-787258.10631572735</v>
          </cell>
          <cell r="AY70">
            <v>0</v>
          </cell>
        </row>
        <row r="71">
          <cell r="A71" t="str">
            <v>200697510F</v>
          </cell>
          <cell r="E71" t="str">
            <v>010</v>
          </cell>
          <cell r="F71" t="str">
            <v>CENTER FOR ORTHOPAEDIC RECONSTRUCTION &amp; EXCELLENCE</v>
          </cell>
          <cell r="G71" t="str">
            <v>JENKS,OK 74037-3465</v>
          </cell>
          <cell r="H71" t="str">
            <v>74037</v>
          </cell>
          <cell r="I71" t="str">
            <v>Private-Combined</v>
          </cell>
          <cell r="J71" t="str">
            <v>Yes</v>
          </cell>
          <cell r="K71">
            <v>370041</v>
          </cell>
          <cell r="L71">
            <v>44561</v>
          </cell>
          <cell r="M71">
            <v>0.84019999999999995</v>
          </cell>
          <cell r="N71">
            <v>0.84019999999999995</v>
          </cell>
          <cell r="O71">
            <v>0.84019999999999995</v>
          </cell>
          <cell r="P71">
            <v>171</v>
          </cell>
          <cell r="Q71">
            <v>10482664.380000001</v>
          </cell>
          <cell r="R71">
            <v>1088482.77</v>
          </cell>
          <cell r="S71">
            <v>15204.33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515581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12500</v>
          </cell>
          <cell r="AJ71">
            <v>6890863</v>
          </cell>
          <cell r="AK71">
            <v>582703.91455812834</v>
          </cell>
          <cell r="AL71">
            <v>5790.8989781999999</v>
          </cell>
          <cell r="AM71">
            <v>269.82239999999985</v>
          </cell>
          <cell r="AN71">
            <v>2.6715089108910877</v>
          </cell>
          <cell r="AO71">
            <v>989.31055103247593</v>
          </cell>
          <cell r="AP71">
            <v>16459.74877336387</v>
          </cell>
          <cell r="AQ71">
            <v>589</v>
          </cell>
          <cell r="AR71">
            <v>101</v>
          </cell>
          <cell r="AS71">
            <v>1662434.6261097509</v>
          </cell>
          <cell r="AT71">
            <v>1103687.1000000001</v>
          </cell>
          <cell r="AV71">
            <v>558747.52610975085</v>
          </cell>
          <cell r="AW71">
            <v>558747.52610975085</v>
          </cell>
          <cell r="AY71">
            <v>0</v>
          </cell>
        </row>
        <row r="72">
          <cell r="A72" t="str">
            <v>100746230B</v>
          </cell>
          <cell r="E72" t="str">
            <v>010</v>
          </cell>
          <cell r="F72" t="str">
            <v>COMMUNITY HOSPITAL</v>
          </cell>
          <cell r="G72" t="str">
            <v>OKLAHOMA CITY,OK 73159-7900</v>
          </cell>
          <cell r="H72" t="str">
            <v>73159</v>
          </cell>
          <cell r="I72" t="str">
            <v>Private - Specialty</v>
          </cell>
          <cell r="J72" t="str">
            <v>Yes</v>
          </cell>
          <cell r="K72">
            <v>370203</v>
          </cell>
          <cell r="L72">
            <v>44561</v>
          </cell>
          <cell r="M72">
            <v>0.87019999999999997</v>
          </cell>
          <cell r="N72">
            <v>0.87019999999999997</v>
          </cell>
          <cell r="O72">
            <v>0.87019999999999997</v>
          </cell>
          <cell r="P72">
            <v>164</v>
          </cell>
          <cell r="Q72">
            <v>3103301.82</v>
          </cell>
          <cell r="R72">
            <v>501185.58</v>
          </cell>
          <cell r="S72">
            <v>34694.76</v>
          </cell>
          <cell r="T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736290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9510976</v>
          </cell>
          <cell r="AK72">
            <v>812449.35009970888</v>
          </cell>
          <cell r="AL72">
            <v>5910.4547081999999</v>
          </cell>
          <cell r="AM72">
            <v>126.10489999999999</v>
          </cell>
          <cell r="AN72">
            <v>2.8660204545454544</v>
          </cell>
          <cell r="AO72">
            <v>1415.4169862364267</v>
          </cell>
          <cell r="AP72">
            <v>18354.901075602109</v>
          </cell>
          <cell r="AQ72">
            <v>574</v>
          </cell>
          <cell r="AR72">
            <v>44</v>
          </cell>
          <cell r="AS72">
            <v>807615.64732649282</v>
          </cell>
          <cell r="AT72">
            <v>535880.34</v>
          </cell>
          <cell r="AV72">
            <v>271735.30732649285</v>
          </cell>
          <cell r="AW72">
            <v>271735.30732649285</v>
          </cell>
          <cell r="AY72">
            <v>0</v>
          </cell>
        </row>
        <row r="73">
          <cell r="A73" t="str">
            <v>200786710A</v>
          </cell>
          <cell r="E73" t="str">
            <v>010</v>
          </cell>
          <cell r="F73" t="str">
            <v>INSPIRE SPECIALTY HOSPITAL</v>
          </cell>
          <cell r="G73" t="str">
            <v>MIDWEST CITY,OK 73110-</v>
          </cell>
          <cell r="H73" t="str">
            <v>73110</v>
          </cell>
          <cell r="I73" t="str">
            <v>Private - Specialty</v>
          </cell>
          <cell r="J73" t="str">
            <v>Yes</v>
          </cell>
          <cell r="K73">
            <v>372012</v>
          </cell>
          <cell r="L73">
            <v>44561</v>
          </cell>
          <cell r="M73" t="e">
            <v>#N/A</v>
          </cell>
          <cell r="N73">
            <v>0.87019999999999997</v>
          </cell>
          <cell r="O73">
            <v>0.87019999999999997</v>
          </cell>
          <cell r="P73">
            <v>1122</v>
          </cell>
          <cell r="Q73">
            <v>4954195.2</v>
          </cell>
          <cell r="R73">
            <v>2064201.08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5910.4547081999999</v>
          </cell>
          <cell r="AM73">
            <v>356.15940000000001</v>
          </cell>
          <cell r="AN73">
            <v>9.8933166666666672</v>
          </cell>
          <cell r="AO73">
            <v>0</v>
          </cell>
          <cell r="AP73">
            <v>58474.00007221353</v>
          </cell>
          <cell r="AQ73">
            <v>88</v>
          </cell>
          <cell r="AR73">
            <v>36</v>
          </cell>
          <cell r="AS73">
            <v>2105064.0025996873</v>
          </cell>
          <cell r="AT73">
            <v>2064201.08</v>
          </cell>
          <cell r="AV73">
            <v>40862.922599687241</v>
          </cell>
          <cell r="AW73">
            <v>40862.922599687241</v>
          </cell>
          <cell r="AY73">
            <v>0</v>
          </cell>
        </row>
        <row r="74">
          <cell r="A74" t="str">
            <v>100745350B</v>
          </cell>
          <cell r="E74" t="str">
            <v>010</v>
          </cell>
          <cell r="F74" t="str">
            <v>LAKESIDE WOMENS CENTER OF</v>
          </cell>
          <cell r="G74" t="str">
            <v>OKLAHOMA CITY,OK 73120-</v>
          </cell>
          <cell r="H74" t="str">
            <v>73120</v>
          </cell>
          <cell r="I74" t="str">
            <v>Private - Specialty</v>
          </cell>
          <cell r="J74" t="str">
            <v>Yes</v>
          </cell>
          <cell r="K74">
            <v>370199</v>
          </cell>
          <cell r="L74">
            <v>44377</v>
          </cell>
          <cell r="M74">
            <v>0.87019999999999997</v>
          </cell>
          <cell r="N74">
            <v>0.87019999999999997</v>
          </cell>
          <cell r="O74">
            <v>0.87019999999999997</v>
          </cell>
          <cell r="P74">
            <v>1445</v>
          </cell>
          <cell r="Q74">
            <v>9969572.8000000007</v>
          </cell>
          <cell r="R74">
            <v>1086088.21</v>
          </cell>
          <cell r="S74">
            <v>499692.7200000002</v>
          </cell>
          <cell r="T74">
            <v>0</v>
          </cell>
          <cell r="U74">
            <v>0</v>
          </cell>
          <cell r="V74">
            <v>3217.12</v>
          </cell>
          <cell r="X74">
            <v>0</v>
          </cell>
          <cell r="Y74">
            <v>0</v>
          </cell>
          <cell r="Z74">
            <v>1658</v>
          </cell>
          <cell r="AA74">
            <v>89767</v>
          </cell>
          <cell r="AB74">
            <v>0</v>
          </cell>
          <cell r="AC74">
            <v>0</v>
          </cell>
          <cell r="AD74">
            <v>4297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470</v>
          </cell>
          <cell r="AJ74">
            <v>146665</v>
          </cell>
          <cell r="AK74">
            <v>107479.59012000001</v>
          </cell>
          <cell r="AL74">
            <v>5910.4547081999999</v>
          </cell>
          <cell r="AM74">
            <v>503.75309999999934</v>
          </cell>
          <cell r="AN74">
            <v>0.73219927325581302</v>
          </cell>
          <cell r="AO74">
            <v>11942.17668</v>
          </cell>
          <cell r="AP74">
            <v>16269.807321955439</v>
          </cell>
          <cell r="AQ74">
            <v>9</v>
          </cell>
          <cell r="AR74">
            <v>688</v>
          </cell>
          <cell r="AS74">
            <v>11193627.437505342</v>
          </cell>
          <cell r="AT74">
            <v>1588998.0500000003</v>
          </cell>
          <cell r="AV74">
            <v>9604629.3875053413</v>
          </cell>
          <cell r="AW74">
            <v>9604629.3875053413</v>
          </cell>
          <cell r="AY74">
            <v>0</v>
          </cell>
        </row>
        <row r="75">
          <cell r="A75" t="str">
            <v>200069370A</v>
          </cell>
          <cell r="B75" t="str">
            <v>200069370N</v>
          </cell>
          <cell r="E75" t="str">
            <v>010</v>
          </cell>
          <cell r="F75" t="str">
            <v>MCBRIDE CLINIC ORTHOPEDIC HOSPITAL</v>
          </cell>
          <cell r="G75" t="str">
            <v>OKLAHOMA CITY,OK 73114-7408</v>
          </cell>
          <cell r="H75" t="str">
            <v>73114</v>
          </cell>
          <cell r="I75" t="str">
            <v>Private - Specialty</v>
          </cell>
          <cell r="J75" t="str">
            <v>Yes</v>
          </cell>
          <cell r="K75">
            <v>370222</v>
          </cell>
          <cell r="L75">
            <v>44561</v>
          </cell>
          <cell r="M75">
            <v>0.87019999999999997</v>
          </cell>
          <cell r="N75">
            <v>0.87019999999999997</v>
          </cell>
          <cell r="O75">
            <v>0.87019999999999997</v>
          </cell>
          <cell r="P75">
            <v>86</v>
          </cell>
          <cell r="Q75">
            <v>1568180.03</v>
          </cell>
          <cell r="R75">
            <v>353286.27</v>
          </cell>
          <cell r="S75">
            <v>12744.26</v>
          </cell>
          <cell r="T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1301847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9733</v>
          </cell>
          <cell r="AJ75">
            <v>16804039</v>
          </cell>
          <cell r="AK75">
            <v>1447245.4041257876</v>
          </cell>
          <cell r="AL75">
            <v>5910.4547081999999</v>
          </cell>
          <cell r="AM75">
            <v>93.783800000000014</v>
          </cell>
          <cell r="AN75">
            <v>2.8419333333333339</v>
          </cell>
          <cell r="AO75">
            <v>1095.568057627394</v>
          </cell>
          <cell r="AP75">
            <v>17892.686308017917</v>
          </cell>
          <cell r="AQ75">
            <v>1321</v>
          </cell>
          <cell r="AR75">
            <v>33</v>
          </cell>
          <cell r="AS75">
            <v>590458.64816459129</v>
          </cell>
          <cell r="AT75">
            <v>366030.53</v>
          </cell>
          <cell r="AV75">
            <v>224428.11816459126</v>
          </cell>
          <cell r="AW75">
            <v>224428.11816459126</v>
          </cell>
          <cell r="AY75">
            <v>0</v>
          </cell>
        </row>
        <row r="76">
          <cell r="A76" t="str">
            <v>200066700A</v>
          </cell>
          <cell r="E76" t="str">
            <v>010</v>
          </cell>
          <cell r="F76" t="str">
            <v>OKLAHOMA CENTER FOR ORTHOPAEDIC &amp; MULTI SPECIALTY</v>
          </cell>
          <cell r="G76" t="str">
            <v>OKLAHOMA CITY,OK 73139-</v>
          </cell>
          <cell r="H76" t="str">
            <v>73139</v>
          </cell>
          <cell r="I76" t="str">
            <v>Private - Specialty</v>
          </cell>
          <cell r="J76" t="str">
            <v>Yes</v>
          </cell>
          <cell r="K76">
            <v>370212</v>
          </cell>
          <cell r="L76">
            <v>44561</v>
          </cell>
          <cell r="M76">
            <v>0.87019999999999997</v>
          </cell>
          <cell r="N76">
            <v>0.87019999999999997</v>
          </cell>
          <cell r="O76">
            <v>0.87019999999999997</v>
          </cell>
          <cell r="P76">
            <v>64</v>
          </cell>
          <cell r="Q76">
            <v>885729.93</v>
          </cell>
          <cell r="R76">
            <v>268705.03999999998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108167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11881</v>
          </cell>
          <cell r="AJ76">
            <v>1382481</v>
          </cell>
          <cell r="AK76">
            <v>132465.35954687672</v>
          </cell>
          <cell r="AL76">
            <v>5910.4547081999999</v>
          </cell>
          <cell r="AM76">
            <v>64.777100000000019</v>
          </cell>
          <cell r="AN76">
            <v>2.0895838709677426</v>
          </cell>
          <cell r="AO76">
            <v>1141.9427547144544</v>
          </cell>
          <cell r="AP76">
            <v>13492.333583054531</v>
          </cell>
          <cell r="AQ76">
            <v>116</v>
          </cell>
          <cell r="AR76">
            <v>31</v>
          </cell>
          <cell r="AS76">
            <v>418262.34107469046</v>
          </cell>
          <cell r="AT76">
            <v>268705.03999999998</v>
          </cell>
          <cell r="AV76">
            <v>149557.30107469048</v>
          </cell>
          <cell r="AW76">
            <v>149557.30107469048</v>
          </cell>
          <cell r="AY76">
            <v>0</v>
          </cell>
        </row>
        <row r="77">
          <cell r="A77" t="str">
            <v>200009170A</v>
          </cell>
          <cell r="E77" t="str">
            <v>010</v>
          </cell>
          <cell r="F77" t="str">
            <v>OKLAHOMA HEART HOSPITAL LLC</v>
          </cell>
          <cell r="G77" t="str">
            <v>OKLAHOMA CITY,OK 73120-8382</v>
          </cell>
          <cell r="H77" t="str">
            <v>73120</v>
          </cell>
          <cell r="I77" t="str">
            <v>Private - Specialty</v>
          </cell>
          <cell r="J77" t="str">
            <v>Yes</v>
          </cell>
          <cell r="K77">
            <v>370215</v>
          </cell>
          <cell r="L77">
            <v>44561</v>
          </cell>
          <cell r="M77">
            <v>0.87019999999999997</v>
          </cell>
          <cell r="N77">
            <v>0.87019999999999997</v>
          </cell>
          <cell r="O77">
            <v>0.87019999999999997</v>
          </cell>
          <cell r="P77">
            <v>2352</v>
          </cell>
          <cell r="Q77">
            <v>30532767.949999999</v>
          </cell>
          <cell r="R77">
            <v>6832091.3499999996</v>
          </cell>
          <cell r="S77">
            <v>71829.23000000001</v>
          </cell>
          <cell r="T77">
            <v>0</v>
          </cell>
          <cell r="U77">
            <v>0</v>
          </cell>
          <cell r="V77">
            <v>44898.58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3887842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184189</v>
          </cell>
          <cell r="AJ77">
            <v>50345723</v>
          </cell>
          <cell r="AK77">
            <v>4493228.1295900634</v>
          </cell>
          <cell r="AL77">
            <v>5910.4547081999999</v>
          </cell>
          <cell r="AM77">
            <v>1300.4427000000001</v>
          </cell>
          <cell r="AN77">
            <v>3.1111069377990432</v>
          </cell>
          <cell r="AO77">
            <v>1420.5590039804183</v>
          </cell>
          <cell r="AP77">
            <v>19808.61565220846</v>
          </cell>
          <cell r="AQ77">
            <v>3163</v>
          </cell>
          <cell r="AR77">
            <v>418</v>
          </cell>
          <cell r="AS77">
            <v>8280001.342623136</v>
          </cell>
          <cell r="AT77">
            <v>6948819.1600000001</v>
          </cell>
          <cell r="AV77">
            <v>1331182.1826231359</v>
          </cell>
          <cell r="AW77">
            <v>1331182.1826231359</v>
          </cell>
          <cell r="AY77">
            <v>0</v>
          </cell>
        </row>
        <row r="78">
          <cell r="A78" t="str">
            <v>100747140B</v>
          </cell>
          <cell r="E78" t="str">
            <v>010</v>
          </cell>
          <cell r="F78" t="str">
            <v>OKLAHOMA SPINE HOSPITAL</v>
          </cell>
          <cell r="G78" t="str">
            <v>OKLAHOMA CITY,OK 73134-6012</v>
          </cell>
          <cell r="H78" t="str">
            <v>73134</v>
          </cell>
          <cell r="I78" t="str">
            <v>Private - Specialty</v>
          </cell>
          <cell r="J78" t="str">
            <v>Yes</v>
          </cell>
          <cell r="K78">
            <v>370206</v>
          </cell>
          <cell r="L78">
            <v>44561</v>
          </cell>
          <cell r="M78">
            <v>0.87019999999999997</v>
          </cell>
          <cell r="N78">
            <v>0.87019999999999997</v>
          </cell>
          <cell r="O78">
            <v>0.87019999999999997</v>
          </cell>
          <cell r="P78">
            <v>6</v>
          </cell>
          <cell r="Q78">
            <v>31776.62</v>
          </cell>
          <cell r="R78">
            <v>7517.18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939740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12898722</v>
          </cell>
          <cell r="AK78">
            <v>1036943.5307592122</v>
          </cell>
          <cell r="AL78">
            <v>5910.4547081999999</v>
          </cell>
          <cell r="AM78">
            <v>1.1516999999999999</v>
          </cell>
          <cell r="AN78">
            <v>1.1516999999999999</v>
          </cell>
          <cell r="AO78">
            <v>2160.2990224150253</v>
          </cell>
          <cell r="AP78">
            <v>8967.3697098489647</v>
          </cell>
          <cell r="AQ78">
            <v>480</v>
          </cell>
          <cell r="AR78">
            <v>1</v>
          </cell>
          <cell r="AS78">
            <v>8967.3697098489647</v>
          </cell>
          <cell r="AT78">
            <v>7517.18</v>
          </cell>
          <cell r="AV78">
            <v>1450.1897098489644</v>
          </cell>
          <cell r="AW78">
            <v>1450.1897098489644</v>
          </cell>
          <cell r="AY78">
            <v>0</v>
          </cell>
        </row>
        <row r="79">
          <cell r="A79" t="str">
            <v>200108340A</v>
          </cell>
          <cell r="E79" t="str">
            <v>010</v>
          </cell>
          <cell r="F79" t="str">
            <v>ONECORE HEALTH</v>
          </cell>
          <cell r="G79" t="str">
            <v>OKLAHOMA CITY,OK 73109-</v>
          </cell>
          <cell r="H79" t="str">
            <v>73109</v>
          </cell>
          <cell r="I79" t="str">
            <v>Private - Specialty</v>
          </cell>
          <cell r="J79" t="str">
            <v>Yes</v>
          </cell>
          <cell r="K79">
            <v>370220</v>
          </cell>
          <cell r="L79">
            <v>44561</v>
          </cell>
          <cell r="M79">
            <v>0.87019999999999997</v>
          </cell>
          <cell r="N79">
            <v>0.87019999999999997</v>
          </cell>
          <cell r="O79">
            <v>0.87019999999999997</v>
          </cell>
          <cell r="P79">
            <v>7</v>
          </cell>
          <cell r="Q79">
            <v>253935.96</v>
          </cell>
          <cell r="R79">
            <v>35480.89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122579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2854</v>
          </cell>
          <cell r="AJ79">
            <v>1558970</v>
          </cell>
          <cell r="AK79">
            <v>138407.36575405992</v>
          </cell>
          <cell r="AL79">
            <v>5910.4547081999999</v>
          </cell>
          <cell r="AM79">
            <v>8.1339000000000006</v>
          </cell>
          <cell r="AN79">
            <v>2.7113</v>
          </cell>
          <cell r="AO79">
            <v>1203.5423109048688</v>
          </cell>
          <cell r="AP79">
            <v>17228.558161247529</v>
          </cell>
          <cell r="AQ79">
            <v>115</v>
          </cell>
          <cell r="AR79">
            <v>3</v>
          </cell>
          <cell r="AS79">
            <v>51685.674483742587</v>
          </cell>
          <cell r="AT79">
            <v>35480.89</v>
          </cell>
          <cell r="AV79">
            <v>16204.784483742587</v>
          </cell>
          <cell r="AW79">
            <v>16204.784483742587</v>
          </cell>
          <cell r="AY79">
            <v>0</v>
          </cell>
        </row>
        <row r="80">
          <cell r="A80" t="str">
            <v>100748450B</v>
          </cell>
          <cell r="E80" t="str">
            <v>010</v>
          </cell>
          <cell r="F80" t="str">
            <v>ORTHOPEDIC HOSPITAL OF OKLAHOMA</v>
          </cell>
          <cell r="G80" t="str">
            <v>TULSA,OK 74137-</v>
          </cell>
          <cell r="H80" t="str">
            <v>74137</v>
          </cell>
          <cell r="I80" t="str">
            <v>Private - Specialty</v>
          </cell>
          <cell r="J80" t="str">
            <v>Yes</v>
          </cell>
          <cell r="K80">
            <v>370210</v>
          </cell>
          <cell r="L80">
            <v>44561</v>
          </cell>
          <cell r="M80">
            <v>0.84019999999999995</v>
          </cell>
          <cell r="N80">
            <v>0.84019999999999995</v>
          </cell>
          <cell r="O80">
            <v>0.84019999999999995</v>
          </cell>
          <cell r="P80">
            <v>406</v>
          </cell>
          <cell r="Q80">
            <v>8357493.2599999998</v>
          </cell>
          <cell r="R80">
            <v>1963120.7</v>
          </cell>
          <cell r="S80">
            <v>90579.51</v>
          </cell>
          <cell r="T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1198626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41091</v>
          </cell>
          <cell r="AJ80">
            <v>15558578</v>
          </cell>
          <cell r="AK80">
            <v>1367949.1381895188</v>
          </cell>
          <cell r="AL80">
            <v>5790.8989781999999</v>
          </cell>
          <cell r="AM80">
            <v>472.2894999999998</v>
          </cell>
          <cell r="AN80">
            <v>2.4096403061224478</v>
          </cell>
          <cell r="AO80">
            <v>1092.6111327392323</v>
          </cell>
          <cell r="AP80">
            <v>15046.594719293251</v>
          </cell>
          <cell r="AQ80">
            <v>1252</v>
          </cell>
          <cell r="AR80">
            <v>196</v>
          </cell>
          <cell r="AS80">
            <v>2949132.5649814773</v>
          </cell>
          <cell r="AT80">
            <v>2053700.21</v>
          </cell>
          <cell r="AV80">
            <v>895432.35498147737</v>
          </cell>
          <cell r="AW80">
            <v>895432.35498147737</v>
          </cell>
          <cell r="AY80">
            <v>0</v>
          </cell>
        </row>
        <row r="81">
          <cell r="A81" t="str">
            <v>200518600A</v>
          </cell>
          <cell r="E81" t="str">
            <v>010</v>
          </cell>
          <cell r="F81" t="str">
            <v>PAM SPECIALTY HOSPITAL OF TULSA</v>
          </cell>
          <cell r="G81" t="str">
            <v>TULSA,OK 74145-</v>
          </cell>
          <cell r="H81" t="str">
            <v>74145</v>
          </cell>
          <cell r="I81" t="str">
            <v>Private - Specialty</v>
          </cell>
          <cell r="J81" t="str">
            <v>Yes</v>
          </cell>
          <cell r="K81">
            <v>372018</v>
          </cell>
          <cell r="L81">
            <v>44439</v>
          </cell>
          <cell r="M81" t="e">
            <v>#N/A</v>
          </cell>
          <cell r="N81" t="e">
            <v>#N/A</v>
          </cell>
          <cell r="O81">
            <v>0.87019999999999997</v>
          </cell>
          <cell r="P81">
            <v>175</v>
          </cell>
          <cell r="Q81">
            <v>1791565.25</v>
          </cell>
          <cell r="R81">
            <v>244499.59</v>
          </cell>
          <cell r="S81">
            <v>28253.73</v>
          </cell>
          <cell r="T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5910.4547081999999</v>
          </cell>
          <cell r="AM81">
            <v>53.902200000000001</v>
          </cell>
          <cell r="AN81">
            <v>3.59348</v>
          </cell>
          <cell r="AO81">
            <v>0</v>
          </cell>
          <cell r="AP81">
            <v>21239.100784822534</v>
          </cell>
          <cell r="AQ81">
            <v>563</v>
          </cell>
          <cell r="AR81">
            <v>15</v>
          </cell>
          <cell r="AS81">
            <v>318586.51177233801</v>
          </cell>
          <cell r="AT81">
            <v>272753.32</v>
          </cell>
          <cell r="AV81">
            <v>45833.191772338003</v>
          </cell>
          <cell r="AW81">
            <v>45833.191772338003</v>
          </cell>
          <cell r="AY81">
            <v>0</v>
          </cell>
        </row>
        <row r="82">
          <cell r="A82" t="str">
            <v>100700530A</v>
          </cell>
          <cell r="E82" t="str">
            <v>010</v>
          </cell>
          <cell r="F82" t="str">
            <v>SURGICAL HOSPITAL OF OKLAHOMA LLC</v>
          </cell>
          <cell r="G82" t="str">
            <v>OKLAHOMA CITY,OK 73129-0000</v>
          </cell>
          <cell r="H82" t="str">
            <v>73129</v>
          </cell>
          <cell r="I82" t="str">
            <v>Private - Specialty</v>
          </cell>
          <cell r="J82" t="str">
            <v>Yes</v>
          </cell>
          <cell r="K82">
            <v>370201</v>
          </cell>
          <cell r="L82">
            <v>44561</v>
          </cell>
          <cell r="M82">
            <v>0.87019999999999997</v>
          </cell>
          <cell r="N82">
            <v>0.87019999999999997</v>
          </cell>
          <cell r="O82">
            <v>0.87019999999999997</v>
          </cell>
          <cell r="P82">
            <v>103</v>
          </cell>
          <cell r="Q82">
            <v>3670670</v>
          </cell>
          <cell r="R82">
            <v>413221.17</v>
          </cell>
          <cell r="S82">
            <v>23595.3</v>
          </cell>
          <cell r="T82">
            <v>0</v>
          </cell>
          <cell r="U82">
            <v>0</v>
          </cell>
          <cell r="V82">
            <v>8096.91</v>
          </cell>
          <cell r="X82">
            <v>0</v>
          </cell>
          <cell r="Y82">
            <v>169517</v>
          </cell>
          <cell r="Z82">
            <v>16012</v>
          </cell>
          <cell r="AA82">
            <v>50741</v>
          </cell>
          <cell r="AB82">
            <v>0</v>
          </cell>
          <cell r="AC82">
            <v>0</v>
          </cell>
          <cell r="AD82">
            <v>135857</v>
          </cell>
          <cell r="AE82">
            <v>54289</v>
          </cell>
          <cell r="AF82">
            <v>0</v>
          </cell>
          <cell r="AG82">
            <v>0</v>
          </cell>
          <cell r="AH82">
            <v>0</v>
          </cell>
          <cell r="AI82">
            <v>5251</v>
          </cell>
          <cell r="AJ82">
            <v>1321105</v>
          </cell>
          <cell r="AK82">
            <v>476317.17612556333</v>
          </cell>
          <cell r="AL82">
            <v>5910.4547081999999</v>
          </cell>
          <cell r="AM82">
            <v>102.50280000000002</v>
          </cell>
          <cell r="AN82">
            <v>2.2283217391304353</v>
          </cell>
          <cell r="AO82">
            <v>5670.4425729233726</v>
          </cell>
          <cell r="AP82">
            <v>18840.837287351267</v>
          </cell>
          <cell r="AQ82">
            <v>84</v>
          </cell>
          <cell r="AR82">
            <v>46</v>
          </cell>
          <cell r="AS82">
            <v>866678.51521815825</v>
          </cell>
          <cell r="AT82">
            <v>444913.37999999995</v>
          </cell>
          <cell r="AV82">
            <v>421765.13521815831</v>
          </cell>
          <cell r="AW82">
            <v>421765.13521815831</v>
          </cell>
          <cell r="AY82">
            <v>0</v>
          </cell>
        </row>
        <row r="83">
          <cell r="A83" t="str">
            <v>200006260A</v>
          </cell>
          <cell r="E83" t="str">
            <v>010</v>
          </cell>
          <cell r="F83" t="str">
            <v>TULSA SPINE HOSPITAL</v>
          </cell>
          <cell r="G83" t="str">
            <v>TULSA,OK 74132-</v>
          </cell>
          <cell r="H83" t="str">
            <v>74132</v>
          </cell>
          <cell r="I83" t="str">
            <v>Private - Specialty</v>
          </cell>
          <cell r="J83" t="str">
            <v>Yes</v>
          </cell>
          <cell r="K83">
            <v>370216</v>
          </cell>
          <cell r="L83">
            <v>44561</v>
          </cell>
          <cell r="M83">
            <v>0.84019999999999995</v>
          </cell>
          <cell r="N83">
            <v>0.84019999999999995</v>
          </cell>
          <cell r="O83">
            <v>0.84019999999999995</v>
          </cell>
          <cell r="P83">
            <v>171</v>
          </cell>
          <cell r="Q83">
            <v>6780002.8700000001</v>
          </cell>
          <cell r="R83">
            <v>1051154.6499999999</v>
          </cell>
          <cell r="S83">
            <v>61674.490000000005</v>
          </cell>
          <cell r="T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483737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21676</v>
          </cell>
          <cell r="AJ83">
            <v>6132154</v>
          </cell>
          <cell r="AK83">
            <v>557691.21322025848</v>
          </cell>
          <cell r="AL83">
            <v>5790.8989781999999</v>
          </cell>
          <cell r="AM83">
            <v>284.01189999999991</v>
          </cell>
          <cell r="AN83">
            <v>4.0573128571428558</v>
          </cell>
          <cell r="AO83">
            <v>1852.7947283065066</v>
          </cell>
          <cell r="AP83">
            <v>25348.283606972793</v>
          </cell>
          <cell r="AQ83">
            <v>301</v>
          </cell>
          <cell r="AR83">
            <v>70</v>
          </cell>
          <cell r="AS83">
            <v>1774379.8524880954</v>
          </cell>
          <cell r="AT83">
            <v>1112829.1399999999</v>
          </cell>
          <cell r="AV83">
            <v>661550.71248809551</v>
          </cell>
          <cell r="AW83">
            <v>661550.71248809551</v>
          </cell>
          <cell r="AY83">
            <v>0</v>
          </cell>
        </row>
        <row r="84">
          <cell r="P84">
            <v>379962</v>
          </cell>
          <cell r="Q84">
            <v>3718962322.5100002</v>
          </cell>
          <cell r="R84">
            <v>463496452.61999977</v>
          </cell>
          <cell r="AQ84">
            <v>91482</v>
          </cell>
          <cell r="AR84">
            <v>82012</v>
          </cell>
          <cell r="AV84">
            <v>461200546.77590644</v>
          </cell>
          <cell r="AW84">
            <v>460675920.96590644</v>
          </cell>
          <cell r="AY84">
            <v>524625.81000000006</v>
          </cell>
        </row>
        <row r="86">
          <cell r="A86" t="str">
            <v>200752850A</v>
          </cell>
          <cell r="B86" t="str">
            <v>200752850D</v>
          </cell>
          <cell r="E86" t="str">
            <v>010</v>
          </cell>
          <cell r="F86" t="str">
            <v>OU MEDICINE MI</v>
          </cell>
          <cell r="G86" t="str">
            <v>OKLAHOMA CITY,OK 73104-5047</v>
          </cell>
          <cell r="H86" t="str">
            <v>73104</v>
          </cell>
          <cell r="I86" t="str">
            <v>Public</v>
          </cell>
          <cell r="J86" t="str">
            <v>Yes</v>
          </cell>
          <cell r="K86">
            <v>370093</v>
          </cell>
          <cell r="L86">
            <v>44377</v>
          </cell>
          <cell r="M86">
            <v>0.87019999999999997</v>
          </cell>
          <cell r="N86">
            <v>0.87019999999999997</v>
          </cell>
          <cell r="O86">
            <v>0.87019999999999997</v>
          </cell>
          <cell r="P86">
            <v>94798</v>
          </cell>
          <cell r="Q86">
            <v>1794533465.72</v>
          </cell>
          <cell r="R86">
            <v>175718358</v>
          </cell>
          <cell r="S86">
            <v>3275764.82</v>
          </cell>
          <cell r="T86">
            <v>4689511</v>
          </cell>
          <cell r="U86">
            <v>19048198</v>
          </cell>
          <cell r="V86">
            <v>6102083.3700000001</v>
          </cell>
          <cell r="X86">
            <v>13177520</v>
          </cell>
          <cell r="Y86">
            <v>11518984</v>
          </cell>
          <cell r="Z86">
            <v>5280528</v>
          </cell>
          <cell r="AA86">
            <v>21158792</v>
          </cell>
          <cell r="AB86">
            <v>0</v>
          </cell>
          <cell r="AC86">
            <v>0</v>
          </cell>
          <cell r="AD86">
            <v>8985432</v>
          </cell>
          <cell r="AE86">
            <v>5933511</v>
          </cell>
          <cell r="AF86">
            <v>5941440</v>
          </cell>
          <cell r="AG86">
            <v>315913</v>
          </cell>
          <cell r="AH86">
            <v>1076</v>
          </cell>
          <cell r="AI86">
            <v>846386</v>
          </cell>
          <cell r="AJ86">
            <v>119747098</v>
          </cell>
          <cell r="AK86">
            <v>81744447.425051257</v>
          </cell>
          <cell r="AL86">
            <v>5910.4547081999999</v>
          </cell>
          <cell r="AM86">
            <v>28829.34</v>
          </cell>
          <cell r="AN86">
            <v>1.7385924496441925</v>
          </cell>
          <cell r="AO86">
            <v>17037.1920435705</v>
          </cell>
          <cell r="AP86">
            <v>27313.063973210988</v>
          </cell>
          <cell r="AQ86">
            <v>4798</v>
          </cell>
          <cell r="AR86">
            <v>16582</v>
          </cell>
          <cell r="AS86">
            <v>452905226.80378461</v>
          </cell>
          <cell r="AT86">
            <v>208833915.19</v>
          </cell>
          <cell r="AV86">
            <v>244071311.61378461</v>
          </cell>
          <cell r="AW86">
            <v>3.7845969200134277E-3</v>
          </cell>
          <cell r="AY86">
            <v>244071311.61000001</v>
          </cell>
        </row>
        <row r="87">
          <cell r="A87" t="str">
            <v>200752850A E</v>
          </cell>
          <cell r="E87" t="str">
            <v>010</v>
          </cell>
          <cell r="F87" t="str">
            <v>OU MEDICINE EDMOND</v>
          </cell>
          <cell r="G87" t="str">
            <v>OKLAHOMA CITY,OK 73104-5047</v>
          </cell>
          <cell r="H87" t="str">
            <v>73104</v>
          </cell>
          <cell r="I87" t="str">
            <v>Public</v>
          </cell>
          <cell r="J87" t="str">
            <v>Yes</v>
          </cell>
          <cell r="K87">
            <v>370093</v>
          </cell>
          <cell r="L87">
            <v>44377</v>
          </cell>
          <cell r="M87">
            <v>0.87019999999999997</v>
          </cell>
          <cell r="N87">
            <v>0.87019999999999997</v>
          </cell>
          <cell r="O87">
            <v>0.87019999999999997</v>
          </cell>
          <cell r="P87">
            <v>2300</v>
          </cell>
          <cell r="Q87">
            <v>42603577.390000001</v>
          </cell>
          <cell r="R87">
            <v>2889544.01</v>
          </cell>
          <cell r="S87">
            <v>120179.93000000001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305683</v>
          </cell>
          <cell r="Z87">
            <v>140131</v>
          </cell>
          <cell r="AA87">
            <v>561498</v>
          </cell>
          <cell r="AB87">
            <v>0</v>
          </cell>
          <cell r="AC87">
            <v>0</v>
          </cell>
          <cell r="AD87">
            <v>238449</v>
          </cell>
          <cell r="AE87">
            <v>0</v>
          </cell>
          <cell r="AF87">
            <v>0</v>
          </cell>
          <cell r="AG87">
            <v>8383</v>
          </cell>
          <cell r="AH87">
            <v>29</v>
          </cell>
          <cell r="AI87">
            <v>22461</v>
          </cell>
          <cell r="AJ87">
            <v>119747098</v>
          </cell>
          <cell r="AK87">
            <v>1426439.81883375</v>
          </cell>
          <cell r="AL87">
            <v>5910.4547081999999</v>
          </cell>
          <cell r="AM87">
            <v>684.79139999999961</v>
          </cell>
          <cell r="AN87">
            <v>1.6421856115107905</v>
          </cell>
          <cell r="AO87">
            <v>1532.1587742575189</v>
          </cell>
          <cell r="AP87">
            <v>11238.222453549766</v>
          </cell>
          <cell r="AQ87">
            <v>931</v>
          </cell>
          <cell r="AR87">
            <v>417</v>
          </cell>
          <cell r="AS87">
            <v>4686338.7631302522</v>
          </cell>
          <cell r="AT87">
            <v>3009723.94</v>
          </cell>
          <cell r="AV87">
            <v>1676614.8231302523</v>
          </cell>
          <cell r="AW87">
            <v>1676614.8231302523</v>
          </cell>
          <cell r="AY87">
            <v>0</v>
          </cell>
        </row>
        <row r="93">
          <cell r="R93">
            <v>1</v>
          </cell>
        </row>
        <row r="97">
          <cell r="F97" t="str">
            <v>BOONE HOSPITAL CENTER</v>
          </cell>
          <cell r="G97" t="str">
            <v>COLUMBIA, MO</v>
          </cell>
          <cell r="K97">
            <v>260068</v>
          </cell>
          <cell r="L97">
            <v>44196</v>
          </cell>
          <cell r="M97">
            <v>0.85599999999999998</v>
          </cell>
          <cell r="N97">
            <v>0.85599999999999998</v>
          </cell>
          <cell r="O97">
            <v>0.85599999999999998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5853.8649960000002</v>
          </cell>
          <cell r="AM97">
            <v>18.991099999999999</v>
          </cell>
          <cell r="AN97">
            <v>18.991099999999999</v>
          </cell>
          <cell r="AO97">
            <v>0</v>
          </cell>
          <cell r="AP97">
            <v>111171.3355255356</v>
          </cell>
          <cell r="AQ97">
            <v>0</v>
          </cell>
          <cell r="AR97">
            <v>1</v>
          </cell>
          <cell r="AS97">
            <v>111171.3355255356</v>
          </cell>
          <cell r="AT97">
            <v>0</v>
          </cell>
        </row>
      </sheetData>
      <sheetData sheetId="9">
        <row r="1">
          <cell r="B1" t="str">
            <v xml:space="preserve">Billing ID </v>
          </cell>
          <cell r="C1" t="str">
            <v>Combined Provider ID</v>
          </cell>
          <cell r="D1" t="str">
            <v>Combined Provider ID</v>
          </cell>
          <cell r="E1" t="str">
            <v>Combined Provider ID</v>
          </cell>
          <cell r="F1" t="str">
            <v>Combined Provider ID</v>
          </cell>
          <cell r="G1" t="str">
            <v>Ind</v>
          </cell>
          <cell r="H1" t="str">
            <v>Billing Full Name</v>
          </cell>
          <cell r="I1" t="str">
            <v>Billing Full Street Addr</v>
          </cell>
          <cell r="J1" t="str">
            <v>City</v>
          </cell>
          <cell r="K1" t="str">
            <v>State</v>
          </cell>
          <cell r="L1" t="str">
            <v>Zip Code</v>
          </cell>
          <cell r="M1" t="str">
            <v>CCR</v>
          </cell>
          <cell r="N1" t="str">
            <v>Claim Type</v>
          </cell>
          <cell r="O1" t="str">
            <v>Inpt Total Days</v>
          </cell>
          <cell r="P1" t="str">
            <v>Inpt Covered Days</v>
          </cell>
          <cell r="Q1" t="str">
            <v>Inpt Billed Amount</v>
          </cell>
          <cell r="R1" t="str">
            <v>Inpt Paid (Warrant) Amount</v>
          </cell>
          <cell r="S1" t="str">
            <v>Inpt TPL Amount</v>
          </cell>
          <cell r="T1" t="str">
            <v>Inpt Expenditures</v>
          </cell>
          <cell r="V1" t="str">
            <v>GME</v>
          </cell>
          <cell r="W1" t="str">
            <v>IME</v>
          </cell>
          <cell r="X1" t="str">
            <v xml:space="preserve">  Inpt SHOPP</v>
          </cell>
          <cell r="Y1" t="str">
            <v>Inpt Supplemental</v>
          </cell>
          <cell r="AA1" t="str">
            <v>Total Inpt Cost</v>
          </cell>
          <cell r="AB1" t="str">
            <v>Total Inpt Pymts</v>
          </cell>
          <cell r="AC1" t="str">
            <v>(Over) / under cost</v>
          </cell>
          <cell r="AE1" t="str">
            <v>Outpt Billed Amt</v>
          </cell>
          <cell r="AF1" t="str">
            <v xml:space="preserve"> Outpt Pymts</v>
          </cell>
          <cell r="AG1" t="str">
            <v>Outpt TPL</v>
          </cell>
          <cell r="AH1" t="str">
            <v>Outpt Exp/ Supplementals</v>
          </cell>
          <cell r="AJ1" t="str">
            <v>SHOPP Outpt</v>
          </cell>
          <cell r="AL1" t="str">
            <v>Total Outpt Cost</v>
          </cell>
          <cell r="AM1" t="str">
            <v>Total Outpt Payments</v>
          </cell>
          <cell r="AN1" t="str">
            <v>(Over) / under cost</v>
          </cell>
          <cell r="AP1" t="str">
            <v>total costs</v>
          </cell>
          <cell r="AQ1" t="str">
            <v>total payments</v>
          </cell>
          <cell r="AR1" t="str">
            <v>(Over) / under cost w SHOPP</v>
          </cell>
          <cell r="AS1" t="str">
            <v>(Over) / under cost w/o SHOPP</v>
          </cell>
        </row>
        <row r="2">
          <cell r="B2" t="str">
            <v>100700790A</v>
          </cell>
          <cell r="G2" t="str">
            <v>NSGO</v>
          </cell>
          <cell r="H2" t="str">
            <v xml:space="preserve">ARBUCKLE MEM HSP </v>
          </cell>
          <cell r="I2" t="str">
            <v xml:space="preserve">2011 W BROADWAY  </v>
          </cell>
          <cell r="J2" t="str">
            <v xml:space="preserve">SULPHUR        </v>
          </cell>
          <cell r="K2" t="str">
            <v>OK</v>
          </cell>
          <cell r="L2" t="str">
            <v>73086</v>
          </cell>
          <cell r="M2">
            <v>0.53680000000000005</v>
          </cell>
          <cell r="N2" t="str">
            <v>I</v>
          </cell>
          <cell r="O2">
            <v>211</v>
          </cell>
          <cell r="P2">
            <v>211</v>
          </cell>
          <cell r="Q2">
            <v>805538.74</v>
          </cell>
          <cell r="R2">
            <v>265273.12</v>
          </cell>
          <cell r="S2">
            <v>13791.04</v>
          </cell>
          <cell r="T2">
            <v>0</v>
          </cell>
          <cell r="V2">
            <v>0</v>
          </cell>
          <cell r="W2">
            <v>0</v>
          </cell>
          <cell r="X2">
            <v>206775</v>
          </cell>
          <cell r="Y2">
            <v>0</v>
          </cell>
          <cell r="AA2">
            <v>432413.19563200005</v>
          </cell>
          <cell r="AB2">
            <v>485839.16</v>
          </cell>
          <cell r="AC2">
            <v>-53425.964367999928</v>
          </cell>
          <cell r="AE2">
            <v>3700263.19</v>
          </cell>
          <cell r="AF2">
            <v>980021.229999998</v>
          </cell>
          <cell r="AG2">
            <v>45627.667614059086</v>
          </cell>
          <cell r="AH2">
            <v>0</v>
          </cell>
          <cell r="AJ2">
            <v>700794</v>
          </cell>
          <cell r="AL2">
            <v>1986301.2803920002</v>
          </cell>
          <cell r="AM2">
            <v>1726442.8976140572</v>
          </cell>
          <cell r="AN2">
            <v>259858.38277794304</v>
          </cell>
          <cell r="AP2">
            <v>2418714.4760240004</v>
          </cell>
          <cell r="AQ2">
            <v>2212282.0576140573</v>
          </cell>
          <cell r="AR2">
            <v>206432.41840994311</v>
          </cell>
          <cell r="AS2">
            <v>1114001.4184099431</v>
          </cell>
        </row>
        <row r="3">
          <cell r="B3" t="str">
            <v>100262850D</v>
          </cell>
          <cell r="G3" t="str">
            <v>NSGO</v>
          </cell>
          <cell r="H3" t="str">
            <v xml:space="preserve">ATOKA COUNTY HEALTHCARE AUTHORITY </v>
          </cell>
          <cell r="I3" t="str">
            <v xml:space="preserve">1590 W LIBERTY ROAD  </v>
          </cell>
          <cell r="J3" t="str">
            <v xml:space="preserve">ATOKA          </v>
          </cell>
          <cell r="K3" t="str">
            <v>OK</v>
          </cell>
          <cell r="L3" t="str">
            <v>74525</v>
          </cell>
          <cell r="M3">
            <v>0.60009999999999997</v>
          </cell>
          <cell r="N3" t="str">
            <v>I</v>
          </cell>
          <cell r="O3">
            <v>225</v>
          </cell>
          <cell r="P3">
            <v>225</v>
          </cell>
          <cell r="Q3">
            <v>737564.7</v>
          </cell>
          <cell r="R3">
            <v>195603.95</v>
          </cell>
          <cell r="S3">
            <v>0</v>
          </cell>
          <cell r="T3">
            <v>11428.79</v>
          </cell>
          <cell r="V3">
            <v>0</v>
          </cell>
          <cell r="W3">
            <v>0</v>
          </cell>
          <cell r="X3">
            <v>372740</v>
          </cell>
          <cell r="Y3">
            <v>0</v>
          </cell>
          <cell r="AA3">
            <v>454041.36646999995</v>
          </cell>
          <cell r="AB3">
            <v>579772.74</v>
          </cell>
          <cell r="AC3">
            <v>-125731.37353000004</v>
          </cell>
          <cell r="AE3">
            <v>2482798.2999999998</v>
          </cell>
          <cell r="AF3">
            <v>457779.73000000202</v>
          </cell>
          <cell r="AG3">
            <v>6643.9888429040875</v>
          </cell>
          <cell r="AH3">
            <v>0</v>
          </cell>
          <cell r="AJ3">
            <v>608641</v>
          </cell>
          <cell r="AL3">
            <v>1489927.2598299999</v>
          </cell>
          <cell r="AM3">
            <v>1073064.7188429062</v>
          </cell>
          <cell r="AN3">
            <v>416862.5409870937</v>
          </cell>
          <cell r="AP3">
            <v>1943968.6262999999</v>
          </cell>
          <cell r="AQ3">
            <v>1652837.4588429062</v>
          </cell>
          <cell r="AR3">
            <v>291131.16745709372</v>
          </cell>
          <cell r="AS3">
            <v>1272512.1674570937</v>
          </cell>
        </row>
        <row r="4">
          <cell r="B4" t="str">
            <v>100700760A</v>
          </cell>
          <cell r="G4" t="str">
            <v>NSGO</v>
          </cell>
          <cell r="H4" t="str">
            <v xml:space="preserve">BEAVER COUNTY MEMORIAL HOSPITAL </v>
          </cell>
          <cell r="I4" t="str">
            <v xml:space="preserve">212 E. 8TH STREET  </v>
          </cell>
          <cell r="J4" t="str">
            <v xml:space="preserve">BEAVER         </v>
          </cell>
          <cell r="K4" t="str">
            <v>OK</v>
          </cell>
          <cell r="L4" t="str">
            <v>73932</v>
          </cell>
          <cell r="M4">
            <v>0.63109999999999999</v>
          </cell>
          <cell r="N4" t="str">
            <v>I</v>
          </cell>
          <cell r="O4">
            <v>6</v>
          </cell>
          <cell r="P4">
            <v>6</v>
          </cell>
          <cell r="Q4">
            <v>14953.45</v>
          </cell>
          <cell r="R4">
            <v>3104.45</v>
          </cell>
          <cell r="S4">
            <v>0</v>
          </cell>
          <cell r="T4">
            <v>0</v>
          </cell>
          <cell r="V4">
            <v>0</v>
          </cell>
          <cell r="W4">
            <v>0</v>
          </cell>
          <cell r="X4">
            <v>4256</v>
          </cell>
          <cell r="Y4">
            <v>0</v>
          </cell>
          <cell r="AA4">
            <v>9437.122295000001</v>
          </cell>
          <cell r="AB4">
            <v>7360.45</v>
          </cell>
          <cell r="AC4">
            <v>2076.6722950000012</v>
          </cell>
          <cell r="AE4">
            <v>315515.92</v>
          </cell>
          <cell r="AF4">
            <v>77085.429999999993</v>
          </cell>
          <cell r="AG4">
            <v>6013.84</v>
          </cell>
          <cell r="AH4">
            <v>0</v>
          </cell>
          <cell r="AJ4">
            <v>152084</v>
          </cell>
          <cell r="AL4">
            <v>199122.09711199999</v>
          </cell>
          <cell r="AM4">
            <v>235183.27</v>
          </cell>
          <cell r="AN4">
            <v>-36061.172888000001</v>
          </cell>
          <cell r="AP4">
            <v>208559.219407</v>
          </cell>
          <cell r="AQ4">
            <v>242543.72</v>
          </cell>
          <cell r="AR4">
            <v>-33984.500593000004</v>
          </cell>
          <cell r="AS4">
            <v>122355.499407</v>
          </cell>
        </row>
        <row r="5">
          <cell r="B5" t="str">
            <v>100699690A</v>
          </cell>
          <cell r="G5" t="str">
            <v>NSGO</v>
          </cell>
          <cell r="H5" t="str">
            <v xml:space="preserve">CARNEGIE TRI-COUNTY MUNICI </v>
          </cell>
          <cell r="I5" t="str">
            <v>MUNICIPAL HOSPITAL  102 N BROADWAY</v>
          </cell>
          <cell r="J5" t="str">
            <v xml:space="preserve">CARNEGIE       </v>
          </cell>
          <cell r="K5" t="str">
            <v>OK</v>
          </cell>
          <cell r="L5" t="str">
            <v>73015</v>
          </cell>
          <cell r="M5">
            <v>1.3491</v>
          </cell>
          <cell r="N5" t="str">
            <v>I</v>
          </cell>
          <cell r="O5">
            <v>138</v>
          </cell>
          <cell r="P5">
            <v>138</v>
          </cell>
          <cell r="Q5">
            <v>546505.52</v>
          </cell>
          <cell r="R5">
            <v>190168.58</v>
          </cell>
          <cell r="S5">
            <v>0</v>
          </cell>
          <cell r="T5">
            <v>0</v>
          </cell>
          <cell r="V5">
            <v>0</v>
          </cell>
          <cell r="W5">
            <v>0</v>
          </cell>
          <cell r="X5">
            <v>295545</v>
          </cell>
          <cell r="Y5">
            <v>0</v>
          </cell>
          <cell r="AA5">
            <v>737290.59703199996</v>
          </cell>
          <cell r="AB5">
            <v>485713.57999999996</v>
          </cell>
          <cell r="AC5">
            <v>251577.017032</v>
          </cell>
          <cell r="AE5">
            <v>862651.67999999993</v>
          </cell>
          <cell r="AF5">
            <v>163680.70000000001</v>
          </cell>
          <cell r="AG5">
            <v>3757.74</v>
          </cell>
          <cell r="AH5">
            <v>0</v>
          </cell>
          <cell r="AJ5">
            <v>265502</v>
          </cell>
          <cell r="AL5">
            <v>1163803.3814879998</v>
          </cell>
          <cell r="AM5">
            <v>432940.44</v>
          </cell>
          <cell r="AN5">
            <v>730862.94148799987</v>
          </cell>
          <cell r="AP5">
            <v>1901093.9785199999</v>
          </cell>
          <cell r="AQ5">
            <v>918654.02</v>
          </cell>
          <cell r="AR5">
            <v>982439.95851999987</v>
          </cell>
          <cell r="AS5">
            <v>1543486.9585199999</v>
          </cell>
        </row>
        <row r="6">
          <cell r="B6" t="str">
            <v>100700720A</v>
          </cell>
          <cell r="G6" t="str">
            <v>NSGO</v>
          </cell>
          <cell r="H6" t="str">
            <v xml:space="preserve">CHOCTAW MEMORIAL HOSPITAL </v>
          </cell>
          <cell r="I6" t="str">
            <v xml:space="preserve">1405 E KIRK ST  </v>
          </cell>
          <cell r="J6" t="str">
            <v xml:space="preserve">HUGO           </v>
          </cell>
          <cell r="K6" t="str">
            <v>OK</v>
          </cell>
          <cell r="L6" t="str">
            <v>74743</v>
          </cell>
          <cell r="M6">
            <v>0.2356</v>
          </cell>
          <cell r="N6" t="str">
            <v>I</v>
          </cell>
          <cell r="O6">
            <v>375</v>
          </cell>
          <cell r="P6">
            <v>375</v>
          </cell>
          <cell r="Q6">
            <v>1354321</v>
          </cell>
          <cell r="R6">
            <v>372538.14</v>
          </cell>
          <cell r="S6">
            <v>27296.66</v>
          </cell>
          <cell r="T6">
            <v>0</v>
          </cell>
          <cell r="V6">
            <v>0</v>
          </cell>
          <cell r="W6">
            <v>0</v>
          </cell>
          <cell r="X6">
            <v>476650</v>
          </cell>
          <cell r="Y6">
            <v>0</v>
          </cell>
          <cell r="AA6">
            <v>319078.02760000003</v>
          </cell>
          <cell r="AB6">
            <v>876484.8</v>
          </cell>
          <cell r="AC6">
            <v>-557406.77240000002</v>
          </cell>
          <cell r="AE6">
            <v>5810912.5800000001</v>
          </cell>
          <cell r="AF6">
            <v>870235.59999999893</v>
          </cell>
          <cell r="AG6">
            <v>59538.727805227347</v>
          </cell>
          <cell r="AH6">
            <v>0</v>
          </cell>
          <cell r="AJ6">
            <v>251807</v>
          </cell>
          <cell r="AL6">
            <v>1369051.003848</v>
          </cell>
          <cell r="AM6">
            <v>1181581.3278052262</v>
          </cell>
          <cell r="AN6">
            <v>187469.67604277376</v>
          </cell>
          <cell r="AP6">
            <v>1688129.0314480001</v>
          </cell>
          <cell r="AQ6">
            <v>2058066.1278052262</v>
          </cell>
          <cell r="AR6">
            <v>-369937.09635722614</v>
          </cell>
          <cell r="AS6">
            <v>358519.90364277386</v>
          </cell>
        </row>
        <row r="7">
          <cell r="B7" t="str">
            <v>100700740A</v>
          </cell>
          <cell r="G7" t="str">
            <v>NSGO</v>
          </cell>
          <cell r="H7" t="str">
            <v xml:space="preserve">CIMARRON MEMORIAL HOSPITAL </v>
          </cell>
          <cell r="I7" t="str">
            <v xml:space="preserve">100 S ELLIS AVE  </v>
          </cell>
          <cell r="J7" t="str">
            <v xml:space="preserve">BOISE CITY     </v>
          </cell>
          <cell r="K7" t="str">
            <v>OK</v>
          </cell>
          <cell r="L7" t="str">
            <v>73933</v>
          </cell>
          <cell r="M7">
            <v>0.61429999999999996</v>
          </cell>
          <cell r="N7" t="str">
            <v>I</v>
          </cell>
          <cell r="O7">
            <v>6</v>
          </cell>
          <cell r="P7">
            <v>6</v>
          </cell>
          <cell r="Q7">
            <v>33795.58</v>
          </cell>
          <cell r="R7">
            <v>13576.47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101987</v>
          </cell>
          <cell r="Y7">
            <v>0</v>
          </cell>
          <cell r="AA7">
            <v>20760.624793999999</v>
          </cell>
          <cell r="AB7">
            <v>115563.47</v>
          </cell>
          <cell r="AC7">
            <v>-94802.845205999998</v>
          </cell>
          <cell r="AE7">
            <v>225572.67</v>
          </cell>
          <cell r="AF7">
            <v>53177.1000000001</v>
          </cell>
          <cell r="AG7">
            <v>1338.4877317959749</v>
          </cell>
          <cell r="AH7">
            <v>0</v>
          </cell>
          <cell r="AJ7">
            <v>91189</v>
          </cell>
          <cell r="AL7">
            <v>138569.29118100001</v>
          </cell>
          <cell r="AM7">
            <v>145704.58773179608</v>
          </cell>
          <cell r="AN7">
            <v>-7135.2965507960762</v>
          </cell>
          <cell r="AP7">
            <v>159329.91597500001</v>
          </cell>
          <cell r="AQ7">
            <v>261268.05773179609</v>
          </cell>
          <cell r="AR7">
            <v>-101938.14175679607</v>
          </cell>
          <cell r="AS7">
            <v>91237.858243203926</v>
          </cell>
        </row>
        <row r="8">
          <cell r="B8" t="str">
            <v>200234090B</v>
          </cell>
          <cell r="G8" t="str">
            <v>NSGO</v>
          </cell>
          <cell r="H8" t="str">
            <v xml:space="preserve">CLEVELAND AREA HOSPITAL </v>
          </cell>
          <cell r="I8" t="str">
            <v xml:space="preserve">1401 W PAWNEE ST  </v>
          </cell>
          <cell r="J8" t="str">
            <v xml:space="preserve">CLEVELAND      </v>
          </cell>
          <cell r="K8" t="str">
            <v>OK</v>
          </cell>
          <cell r="L8" t="str">
            <v>74020</v>
          </cell>
          <cell r="M8">
            <v>0.52270000000000005</v>
          </cell>
          <cell r="N8" t="str">
            <v>I</v>
          </cell>
          <cell r="O8">
            <v>15</v>
          </cell>
          <cell r="P8">
            <v>15</v>
          </cell>
          <cell r="Q8">
            <v>77125.55</v>
          </cell>
          <cell r="R8">
            <v>24853.119999999999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16063</v>
          </cell>
          <cell r="Y8">
            <v>0</v>
          </cell>
          <cell r="AA8">
            <v>40313.524985000004</v>
          </cell>
          <cell r="AB8">
            <v>40916.119999999995</v>
          </cell>
          <cell r="AC8">
            <v>-602.59501499999169</v>
          </cell>
          <cell r="AE8">
            <v>6235278.9800000098</v>
          </cell>
          <cell r="AF8">
            <v>1042011.3699999969</v>
          </cell>
          <cell r="AG8">
            <v>75568.98</v>
          </cell>
          <cell r="AH8">
            <v>0</v>
          </cell>
          <cell r="AJ8">
            <v>1842750</v>
          </cell>
          <cell r="AL8">
            <v>3259180.3228460052</v>
          </cell>
          <cell r="AM8">
            <v>2960330.3499999968</v>
          </cell>
          <cell r="AN8">
            <v>298849.97284600837</v>
          </cell>
          <cell r="AP8">
            <v>3299493.8478310052</v>
          </cell>
          <cell r="AQ8">
            <v>3001246.4699999969</v>
          </cell>
          <cell r="AR8">
            <v>298247.37783100829</v>
          </cell>
          <cell r="AS8">
            <v>2157060.3778310083</v>
          </cell>
        </row>
        <row r="9">
          <cell r="B9" t="str">
            <v>100749570S</v>
          </cell>
          <cell r="C9" t="str">
            <v>100749570Y</v>
          </cell>
          <cell r="G9" t="str">
            <v>NSGO</v>
          </cell>
          <cell r="H9" t="str">
            <v xml:space="preserve">COMANCHE CO MEM HSP </v>
          </cell>
          <cell r="I9" t="str">
            <v xml:space="preserve">3401 GORE BLVD  </v>
          </cell>
          <cell r="J9" t="str">
            <v xml:space="preserve">LAWTON         </v>
          </cell>
          <cell r="K9" t="str">
            <v>OK</v>
          </cell>
          <cell r="L9" t="str">
            <v>73505</v>
          </cell>
          <cell r="M9">
            <v>0.19500000000000001</v>
          </cell>
          <cell r="N9" t="str">
            <v>I</v>
          </cell>
          <cell r="O9">
            <v>13562</v>
          </cell>
          <cell r="P9">
            <v>13562</v>
          </cell>
          <cell r="Q9">
            <v>97341091.079999998</v>
          </cell>
          <cell r="R9">
            <v>14369840.43</v>
          </cell>
          <cell r="S9">
            <v>1313263.74</v>
          </cell>
          <cell r="T9">
            <v>21818.51</v>
          </cell>
          <cell r="V9">
            <v>61795</v>
          </cell>
          <cell r="W9">
            <v>0</v>
          </cell>
          <cell r="X9">
            <v>18649424</v>
          </cell>
          <cell r="Y9">
            <v>0</v>
          </cell>
          <cell r="AA9">
            <v>19003331.270600002</v>
          </cell>
          <cell r="AB9">
            <v>34416141.68</v>
          </cell>
          <cell r="AC9">
            <v>-15412810.409399997</v>
          </cell>
          <cell r="AE9">
            <v>75814620.719999239</v>
          </cell>
          <cell r="AF9">
            <v>11449700.750000512</v>
          </cell>
          <cell r="AG9">
            <v>842962.85605147108</v>
          </cell>
          <cell r="AH9">
            <v>0</v>
          </cell>
          <cell r="AJ9">
            <v>3864246</v>
          </cell>
          <cell r="AL9">
            <v>14783851.040399851</v>
          </cell>
          <cell r="AM9">
            <v>16156909.606051983</v>
          </cell>
          <cell r="AN9">
            <v>-1373058.565652132</v>
          </cell>
          <cell r="AP9">
            <v>33787182.310999855</v>
          </cell>
          <cell r="AQ9">
            <v>50573051.286051981</v>
          </cell>
          <cell r="AR9">
            <v>-16785868.975052126</v>
          </cell>
          <cell r="AS9">
            <v>5727801.0249478742</v>
          </cell>
        </row>
        <row r="10">
          <cell r="B10" t="str">
            <v>100819200B</v>
          </cell>
          <cell r="G10" t="str">
            <v>NSGO</v>
          </cell>
          <cell r="H10" t="str">
            <v xml:space="preserve">CORDELL MEMORIAL HOSPITAL </v>
          </cell>
          <cell r="I10" t="str">
            <v xml:space="preserve">1220 N GLENN ENGLISH  </v>
          </cell>
          <cell r="J10" t="str">
            <v xml:space="preserve">CORDELL        </v>
          </cell>
          <cell r="K10" t="str">
            <v>OK</v>
          </cell>
          <cell r="L10" t="str">
            <v>73632</v>
          </cell>
          <cell r="M10">
            <v>0.56789999999999996</v>
          </cell>
          <cell r="N10" t="str">
            <v>I</v>
          </cell>
          <cell r="O10">
            <v>43</v>
          </cell>
          <cell r="P10">
            <v>43</v>
          </cell>
          <cell r="Q10">
            <v>167399.9</v>
          </cell>
          <cell r="R10">
            <v>79600.210000000006</v>
          </cell>
          <cell r="S10">
            <v>0</v>
          </cell>
          <cell r="T10">
            <v>0</v>
          </cell>
          <cell r="V10">
            <v>0</v>
          </cell>
          <cell r="W10">
            <v>0</v>
          </cell>
          <cell r="X10">
            <v>204741</v>
          </cell>
          <cell r="Y10">
            <v>0</v>
          </cell>
          <cell r="AA10">
            <v>95066.403209999989</v>
          </cell>
          <cell r="AB10">
            <v>284341.21000000002</v>
          </cell>
          <cell r="AC10">
            <v>-189274.80679000003</v>
          </cell>
          <cell r="AE10">
            <v>1350971.57</v>
          </cell>
          <cell r="AF10">
            <v>277134.02</v>
          </cell>
          <cell r="AG10">
            <v>12422.37</v>
          </cell>
          <cell r="AH10">
            <v>0</v>
          </cell>
          <cell r="AJ10">
            <v>654652</v>
          </cell>
          <cell r="AL10">
            <v>767216.75460300001</v>
          </cell>
          <cell r="AM10">
            <v>944208.39</v>
          </cell>
          <cell r="AN10">
            <v>-176991.63539700001</v>
          </cell>
          <cell r="AP10">
            <v>862283.15781300003</v>
          </cell>
          <cell r="AQ10">
            <v>1228549.6000000001</v>
          </cell>
          <cell r="AR10">
            <v>-366266.44218700007</v>
          </cell>
          <cell r="AS10">
            <v>493126.55781299993</v>
          </cell>
        </row>
        <row r="11">
          <cell r="B11" t="str">
            <v>100700730A</v>
          </cell>
          <cell r="G11" t="str">
            <v>NSGO</v>
          </cell>
          <cell r="H11" t="str">
            <v xml:space="preserve">EASTERN OKLAHOMA MEDICAL CENTER </v>
          </cell>
          <cell r="I11" t="str">
            <v xml:space="preserve">105 WALL STREET  </v>
          </cell>
          <cell r="J11" t="str">
            <v xml:space="preserve">POTEAU         </v>
          </cell>
          <cell r="K11" t="str">
            <v>OK</v>
          </cell>
          <cell r="L11" t="str">
            <v>74953</v>
          </cell>
          <cell r="M11">
            <v>0.35389999999999999</v>
          </cell>
          <cell r="N11" t="str">
            <v>I</v>
          </cell>
          <cell r="O11">
            <v>238</v>
          </cell>
          <cell r="P11">
            <v>238</v>
          </cell>
          <cell r="Q11">
            <v>716669.21</v>
          </cell>
          <cell r="R11">
            <v>417604.07</v>
          </cell>
          <cell r="S11">
            <v>21029.32</v>
          </cell>
          <cell r="T11">
            <v>0</v>
          </cell>
          <cell r="V11">
            <v>0</v>
          </cell>
          <cell r="W11">
            <v>0</v>
          </cell>
          <cell r="X11">
            <v>387845</v>
          </cell>
          <cell r="Y11">
            <v>0</v>
          </cell>
          <cell r="AA11">
            <v>253629.23341899997</v>
          </cell>
          <cell r="AB11">
            <v>826478.39</v>
          </cell>
          <cell r="AC11">
            <v>-572849.15658100008</v>
          </cell>
          <cell r="AE11">
            <v>6957407.7000000067</v>
          </cell>
          <cell r="AF11">
            <v>1875758.1899999799</v>
          </cell>
          <cell r="AG11">
            <v>70477.263966154904</v>
          </cell>
          <cell r="AH11">
            <v>0</v>
          </cell>
          <cell r="AJ11">
            <v>802877</v>
          </cell>
          <cell r="AL11">
            <v>2462226.5850300025</v>
          </cell>
          <cell r="AM11">
            <v>2749112.4539661352</v>
          </cell>
          <cell r="AN11">
            <v>-286885.86893613264</v>
          </cell>
          <cell r="AP11">
            <v>2715855.8184490027</v>
          </cell>
          <cell r="AQ11">
            <v>3575590.8439661353</v>
          </cell>
          <cell r="AR11">
            <v>-859735.0255171326</v>
          </cell>
          <cell r="AS11">
            <v>330986.9744828674</v>
          </cell>
        </row>
        <row r="12">
          <cell r="B12" t="str">
            <v>100700880A</v>
          </cell>
          <cell r="G12" t="str">
            <v>NSGO</v>
          </cell>
          <cell r="H12" t="str">
            <v xml:space="preserve">ELKVIEW GEN HSP </v>
          </cell>
          <cell r="I12" t="str">
            <v xml:space="preserve">429 W ELM  </v>
          </cell>
          <cell r="J12" t="str">
            <v xml:space="preserve">HOBART         </v>
          </cell>
          <cell r="K12" t="str">
            <v>OK</v>
          </cell>
          <cell r="L12" t="str">
            <v>73651</v>
          </cell>
          <cell r="M12">
            <v>0.34329999999999999</v>
          </cell>
          <cell r="N12" t="str">
            <v>I</v>
          </cell>
          <cell r="O12">
            <v>324</v>
          </cell>
          <cell r="P12">
            <v>324</v>
          </cell>
          <cell r="Q12">
            <v>1162970.7</v>
          </cell>
          <cell r="R12">
            <v>485871.85</v>
          </cell>
          <cell r="S12">
            <v>215.42</v>
          </cell>
          <cell r="T12">
            <v>0</v>
          </cell>
          <cell r="V12">
            <v>0</v>
          </cell>
          <cell r="W12">
            <v>0</v>
          </cell>
          <cell r="X12">
            <v>548284</v>
          </cell>
          <cell r="Y12">
            <v>0</v>
          </cell>
          <cell r="AA12">
            <v>399247.84130999999</v>
          </cell>
          <cell r="AB12">
            <v>1034371.27</v>
          </cell>
          <cell r="AC12">
            <v>-635123.42868999997</v>
          </cell>
          <cell r="AE12">
            <v>2674906.06</v>
          </cell>
          <cell r="AF12">
            <v>638782.10999999905</v>
          </cell>
          <cell r="AG12">
            <v>25695.578684726468</v>
          </cell>
          <cell r="AH12">
            <v>0</v>
          </cell>
          <cell r="AJ12">
            <v>162564</v>
          </cell>
          <cell r="AL12">
            <v>918295.250398</v>
          </cell>
          <cell r="AM12">
            <v>827041.68868472555</v>
          </cell>
          <cell r="AN12">
            <v>91253.561713274452</v>
          </cell>
          <cell r="AP12">
            <v>1317543.0917080001</v>
          </cell>
          <cell r="AQ12">
            <v>1861412.9586847257</v>
          </cell>
          <cell r="AR12">
            <v>-543869.86697672564</v>
          </cell>
          <cell r="AS12">
            <v>166978.13302327436</v>
          </cell>
        </row>
        <row r="13">
          <cell r="B13" t="str">
            <v>100700800A</v>
          </cell>
          <cell r="G13" t="str">
            <v>NSGO</v>
          </cell>
          <cell r="H13" t="str">
            <v xml:space="preserve">FAIRVIEW HSP </v>
          </cell>
          <cell r="I13" t="str">
            <v xml:space="preserve">523 STATE RD  </v>
          </cell>
          <cell r="J13" t="str">
            <v xml:space="preserve">FAIRVIEW       </v>
          </cell>
          <cell r="K13" t="str">
            <v>OK</v>
          </cell>
          <cell r="L13" t="str">
            <v>73737</v>
          </cell>
          <cell r="M13">
            <v>0.52790000000000004</v>
          </cell>
          <cell r="N13" t="str">
            <v>I</v>
          </cell>
          <cell r="O13">
            <v>12</v>
          </cell>
          <cell r="P13">
            <v>12</v>
          </cell>
          <cell r="Q13">
            <v>66135.460000000006</v>
          </cell>
          <cell r="R13">
            <v>22227.58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  <cell r="X13">
            <v>92689</v>
          </cell>
          <cell r="Y13">
            <v>0</v>
          </cell>
          <cell r="AA13">
            <v>34912.909334000004</v>
          </cell>
          <cell r="AB13">
            <v>114916.58</v>
          </cell>
          <cell r="AC13">
            <v>-80003.670665999991</v>
          </cell>
          <cell r="AE13">
            <v>862007.59</v>
          </cell>
          <cell r="AF13">
            <v>148757.84999999998</v>
          </cell>
          <cell r="AG13">
            <v>9392.57</v>
          </cell>
          <cell r="AH13">
            <v>0</v>
          </cell>
          <cell r="AJ13">
            <v>329786</v>
          </cell>
          <cell r="AL13">
            <v>455053.80676100001</v>
          </cell>
          <cell r="AM13">
            <v>487936.42</v>
          </cell>
          <cell r="AN13">
            <v>-32882.613238999969</v>
          </cell>
          <cell r="AP13">
            <v>489966.71609500004</v>
          </cell>
          <cell r="AQ13">
            <v>602853</v>
          </cell>
          <cell r="AR13">
            <v>-112886.28390499996</v>
          </cell>
          <cell r="AS13">
            <v>309588.71609500004</v>
          </cell>
        </row>
        <row r="14">
          <cell r="B14" t="str">
            <v>100700820A</v>
          </cell>
          <cell r="G14" t="str">
            <v>NSGO</v>
          </cell>
          <cell r="H14" t="str">
            <v xml:space="preserve">GRADY MEMORIAL HOSPITAL </v>
          </cell>
          <cell r="I14" t="str">
            <v xml:space="preserve">2220 W IOWA AVENUE  </v>
          </cell>
          <cell r="J14" t="str">
            <v xml:space="preserve">CHICKASHA      </v>
          </cell>
          <cell r="K14" t="str">
            <v>OK</v>
          </cell>
          <cell r="L14" t="str">
            <v>73018</v>
          </cell>
          <cell r="M14">
            <v>0.25990000000000002</v>
          </cell>
          <cell r="N14" t="str">
            <v>I</v>
          </cell>
          <cell r="O14">
            <v>543</v>
          </cell>
          <cell r="P14">
            <v>543</v>
          </cell>
          <cell r="Q14">
            <v>3412737.38</v>
          </cell>
          <cell r="R14">
            <v>780208.81</v>
          </cell>
          <cell r="S14">
            <v>7619.27</v>
          </cell>
          <cell r="T14">
            <v>0</v>
          </cell>
          <cell r="V14">
            <v>0</v>
          </cell>
          <cell r="W14">
            <v>0</v>
          </cell>
          <cell r="X14">
            <v>703153</v>
          </cell>
          <cell r="Y14">
            <v>0</v>
          </cell>
          <cell r="AA14">
            <v>886970.44506200007</v>
          </cell>
          <cell r="AB14">
            <v>1490981.08</v>
          </cell>
          <cell r="AC14">
            <v>-604010.634938</v>
          </cell>
          <cell r="AE14">
            <v>12919168.67</v>
          </cell>
          <cell r="AF14">
            <v>2335181.44000002</v>
          </cell>
          <cell r="AG14">
            <v>175008.85038346698</v>
          </cell>
          <cell r="AH14">
            <v>0</v>
          </cell>
          <cell r="AJ14">
            <v>749685</v>
          </cell>
          <cell r="AL14">
            <v>3357691.9373330004</v>
          </cell>
          <cell r="AM14">
            <v>3259875.290383487</v>
          </cell>
          <cell r="AN14">
            <v>97816.64694951335</v>
          </cell>
          <cell r="AP14">
            <v>4244662.3823950002</v>
          </cell>
          <cell r="AQ14">
            <v>4750856.3703834871</v>
          </cell>
          <cell r="AR14">
            <v>-506193.98798848689</v>
          </cell>
          <cell r="AS14">
            <v>946644.01201151311</v>
          </cell>
        </row>
        <row r="15">
          <cell r="B15" t="str">
            <v>100700780B</v>
          </cell>
          <cell r="G15" t="str">
            <v>NSGO</v>
          </cell>
          <cell r="H15" t="str">
            <v xml:space="preserve">HARMON MEM HSP </v>
          </cell>
          <cell r="I15" t="str">
            <v xml:space="preserve">400 E CHESTNUT  </v>
          </cell>
          <cell r="J15" t="str">
            <v xml:space="preserve">HOLLIS         </v>
          </cell>
          <cell r="K15" t="str">
            <v>OK</v>
          </cell>
          <cell r="L15" t="str">
            <v>73550</v>
          </cell>
          <cell r="M15">
            <v>0.58860000000000001</v>
          </cell>
          <cell r="N15" t="str">
            <v>I</v>
          </cell>
          <cell r="O15">
            <v>45</v>
          </cell>
          <cell r="P15">
            <v>45</v>
          </cell>
          <cell r="Q15">
            <v>194998.12</v>
          </cell>
          <cell r="R15">
            <v>58600.18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98973</v>
          </cell>
          <cell r="Y15">
            <v>0</v>
          </cell>
          <cell r="AA15">
            <v>114775.893432</v>
          </cell>
          <cell r="AB15">
            <v>157573.18</v>
          </cell>
          <cell r="AC15">
            <v>-42797.286567999996</v>
          </cell>
          <cell r="AE15">
            <v>1350716.61</v>
          </cell>
          <cell r="AF15">
            <v>222244.99</v>
          </cell>
          <cell r="AG15">
            <v>36254.949999999997</v>
          </cell>
          <cell r="AH15">
            <v>0</v>
          </cell>
          <cell r="AJ15">
            <v>339568</v>
          </cell>
          <cell r="AL15">
            <v>795031.79664600012</v>
          </cell>
          <cell r="AM15">
            <v>598067.93999999994</v>
          </cell>
          <cell r="AN15">
            <v>196963.85664600017</v>
          </cell>
          <cell r="AP15">
            <v>909807.69007800007</v>
          </cell>
          <cell r="AQ15">
            <v>755641.11999999988</v>
          </cell>
          <cell r="AR15">
            <v>154166.57007800019</v>
          </cell>
          <cell r="AS15">
            <v>592707.57007800019</v>
          </cell>
        </row>
        <row r="16">
          <cell r="B16" t="str">
            <v>100699660A</v>
          </cell>
          <cell r="G16" t="str">
            <v>NSGO</v>
          </cell>
          <cell r="H16" t="str">
            <v xml:space="preserve">HARPER CO COM HSP </v>
          </cell>
          <cell r="I16" t="str">
            <v xml:space="preserve">1003 US HWY 64 NORTH  </v>
          </cell>
          <cell r="J16" t="str">
            <v xml:space="preserve">BUFFALO        </v>
          </cell>
          <cell r="K16" t="str">
            <v>OK</v>
          </cell>
          <cell r="L16" t="str">
            <v>73834</v>
          </cell>
          <cell r="M16">
            <v>0.51670000000000005</v>
          </cell>
          <cell r="N16" t="str">
            <v>I</v>
          </cell>
          <cell r="O16">
            <v>2</v>
          </cell>
          <cell r="P16">
            <v>2</v>
          </cell>
          <cell r="Q16">
            <v>11604.82</v>
          </cell>
          <cell r="R16">
            <v>7345.14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12828</v>
          </cell>
          <cell r="Y16">
            <v>0</v>
          </cell>
          <cell r="AA16">
            <v>5996.2104940000008</v>
          </cell>
          <cell r="AB16">
            <v>20173.14</v>
          </cell>
          <cell r="AC16">
            <v>-14176.929505999999</v>
          </cell>
          <cell r="AE16">
            <v>258506.67</v>
          </cell>
          <cell r="AF16">
            <v>50137.63</v>
          </cell>
          <cell r="AG16">
            <v>6262.41</v>
          </cell>
          <cell r="AH16">
            <v>0</v>
          </cell>
          <cell r="AJ16">
            <v>61178</v>
          </cell>
          <cell r="AL16">
            <v>133570.39638900003</v>
          </cell>
          <cell r="AM16">
            <v>117578.04</v>
          </cell>
          <cell r="AN16">
            <v>15992.356389000037</v>
          </cell>
          <cell r="AP16">
            <v>139566.60688300003</v>
          </cell>
          <cell r="AQ16">
            <v>137751.18</v>
          </cell>
          <cell r="AR16">
            <v>1815.4268830000365</v>
          </cell>
          <cell r="AS16">
            <v>75821.426883000036</v>
          </cell>
        </row>
        <row r="17">
          <cell r="B17" t="str">
            <v>200539880B</v>
          </cell>
          <cell r="G17" t="str">
            <v>NSGO</v>
          </cell>
          <cell r="H17" t="str">
            <v xml:space="preserve">HOLDENVILLE GENERAL HOSPITAL </v>
          </cell>
          <cell r="I17" t="str">
            <v xml:space="preserve">100 MCDOUGAL DRIVE  </v>
          </cell>
          <cell r="J17" t="str">
            <v xml:space="preserve">HOLDENVILLE    </v>
          </cell>
          <cell r="K17" t="str">
            <v>OK</v>
          </cell>
          <cell r="L17" t="str">
            <v>74848</v>
          </cell>
          <cell r="M17">
            <v>0.41410000000000002</v>
          </cell>
          <cell r="N17" t="str">
            <v>I</v>
          </cell>
          <cell r="O17">
            <v>172</v>
          </cell>
          <cell r="P17">
            <v>172</v>
          </cell>
          <cell r="Q17">
            <v>733522.31</v>
          </cell>
          <cell r="R17">
            <v>277036.03000000003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33312</v>
          </cell>
          <cell r="Y17">
            <v>0</v>
          </cell>
          <cell r="AA17">
            <v>303751.58857100003</v>
          </cell>
          <cell r="AB17">
            <v>310348.03000000003</v>
          </cell>
          <cell r="AC17">
            <v>-6596.4414289999986</v>
          </cell>
          <cell r="AE17">
            <v>3005150.1899999897</v>
          </cell>
          <cell r="AF17">
            <v>790409.32999999903</v>
          </cell>
          <cell r="AG17">
            <v>24572.099336348991</v>
          </cell>
          <cell r="AH17">
            <v>0</v>
          </cell>
          <cell r="AJ17">
            <v>994586</v>
          </cell>
          <cell r="AL17">
            <v>1244432.6936789958</v>
          </cell>
          <cell r="AM17">
            <v>1809567.4293363481</v>
          </cell>
          <cell r="AN17">
            <v>-565134.73565735226</v>
          </cell>
          <cell r="AP17">
            <v>1548184.282249996</v>
          </cell>
          <cell r="AQ17">
            <v>2119915.4593363479</v>
          </cell>
          <cell r="AR17">
            <v>-571731.17708635191</v>
          </cell>
          <cell r="AS17">
            <v>456166.82291364809</v>
          </cell>
        </row>
        <row r="18">
          <cell r="B18" t="str">
            <v>100699350A</v>
          </cell>
          <cell r="G18" t="str">
            <v>NSGO</v>
          </cell>
          <cell r="H18" t="str">
            <v xml:space="preserve">JACKSON CO MEM HSP </v>
          </cell>
          <cell r="I18" t="str">
            <v xml:space="preserve">1200 E PECAN  </v>
          </cell>
          <cell r="J18" t="str">
            <v xml:space="preserve">ALTUS          </v>
          </cell>
          <cell r="K18" t="str">
            <v>OK</v>
          </cell>
          <cell r="L18" t="str">
            <v>73521</v>
          </cell>
          <cell r="M18">
            <v>0.25459999999999999</v>
          </cell>
          <cell r="N18" t="str">
            <v>I</v>
          </cell>
          <cell r="O18">
            <v>1683</v>
          </cell>
          <cell r="P18">
            <v>1683</v>
          </cell>
          <cell r="Q18">
            <v>9809380</v>
          </cell>
          <cell r="R18">
            <v>1984199.18</v>
          </cell>
          <cell r="S18">
            <v>299879.11</v>
          </cell>
          <cell r="T18">
            <v>4421.1000000000004</v>
          </cell>
          <cell r="V18">
            <v>0</v>
          </cell>
          <cell r="W18">
            <v>0</v>
          </cell>
          <cell r="X18">
            <v>2293352</v>
          </cell>
          <cell r="Y18">
            <v>0</v>
          </cell>
          <cell r="AA18">
            <v>2501889.2480000001</v>
          </cell>
          <cell r="AB18">
            <v>4581851.3900000006</v>
          </cell>
          <cell r="AC18">
            <v>-2079962.1420000005</v>
          </cell>
          <cell r="AE18">
            <v>15184571.899999902</v>
          </cell>
          <cell r="AF18">
            <v>2726538.6099999901</v>
          </cell>
          <cell r="AG18">
            <v>335581.48</v>
          </cell>
          <cell r="AH18">
            <v>0</v>
          </cell>
          <cell r="AJ18">
            <v>815317</v>
          </cell>
          <cell r="AL18">
            <v>3865992.0057399748</v>
          </cell>
          <cell r="AM18">
            <v>3877437.0899999901</v>
          </cell>
          <cell r="AN18">
            <v>-11445.084260015283</v>
          </cell>
          <cell r="AP18">
            <v>6367881.2537399754</v>
          </cell>
          <cell r="AQ18">
            <v>8459288.4799999911</v>
          </cell>
          <cell r="AR18">
            <v>-2091407.2262600157</v>
          </cell>
          <cell r="AS18">
            <v>1017261.7737399843</v>
          </cell>
        </row>
        <row r="19">
          <cell r="B19" t="str">
            <v>100818200B</v>
          </cell>
          <cell r="G19" t="str">
            <v>NSGO</v>
          </cell>
          <cell r="H19" t="str">
            <v xml:space="preserve">LINDSAY MUNICIPAL HOSPITAL </v>
          </cell>
          <cell r="I19" t="str">
            <v xml:space="preserve">1305 W CHEROKEE ST  </v>
          </cell>
          <cell r="J19" t="str">
            <v xml:space="preserve">LINDSAY        </v>
          </cell>
          <cell r="K19" t="str">
            <v>OK</v>
          </cell>
          <cell r="L19" t="str">
            <v>73052</v>
          </cell>
          <cell r="M19">
            <v>0.9476</v>
          </cell>
          <cell r="N19" t="str">
            <v>I</v>
          </cell>
          <cell r="O19">
            <v>4083</v>
          </cell>
          <cell r="P19">
            <v>4083</v>
          </cell>
          <cell r="Q19">
            <v>4899662.32</v>
          </cell>
          <cell r="R19">
            <v>1885125.33</v>
          </cell>
          <cell r="S19">
            <v>24658.7</v>
          </cell>
          <cell r="T19">
            <v>5335.55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AA19">
            <v>4648255.5644319998</v>
          </cell>
          <cell r="AB19">
            <v>1915119.58</v>
          </cell>
          <cell r="AC19">
            <v>2733135.9844319997</v>
          </cell>
          <cell r="AE19">
            <v>744919.78000000096</v>
          </cell>
          <cell r="AF19">
            <v>233013.25999999998</v>
          </cell>
          <cell r="AG19">
            <v>9973.7603666639752</v>
          </cell>
          <cell r="AH19">
            <v>0</v>
          </cell>
          <cell r="AJ19">
            <v>0</v>
          </cell>
          <cell r="AL19">
            <v>705885.98352800088</v>
          </cell>
          <cell r="AM19">
            <v>242987.02036666396</v>
          </cell>
          <cell r="AN19">
            <v>462898.96316133696</v>
          </cell>
          <cell r="AP19">
            <v>5354141.547960001</v>
          </cell>
          <cell r="AQ19">
            <v>2158106.6003666641</v>
          </cell>
          <cell r="AR19">
            <v>3196034.9475933369</v>
          </cell>
          <cell r="AS19">
            <v>3196034.9475933369</v>
          </cell>
        </row>
        <row r="20">
          <cell r="B20" t="str">
            <v>100710530D</v>
          </cell>
          <cell r="G20" t="str">
            <v>NSGO</v>
          </cell>
          <cell r="H20" t="str">
            <v xml:space="preserve">MCALESTER REGIONAL </v>
          </cell>
          <cell r="I20" t="str">
            <v xml:space="preserve">ONE CLARK BASS BOULEVARD  </v>
          </cell>
          <cell r="J20" t="str">
            <v xml:space="preserve">MCALESTER      </v>
          </cell>
          <cell r="K20" t="str">
            <v>OK</v>
          </cell>
          <cell r="L20" t="str">
            <v>74502</v>
          </cell>
          <cell r="M20">
            <v>0.2601</v>
          </cell>
          <cell r="N20" t="str">
            <v>I</v>
          </cell>
          <cell r="O20">
            <v>3337</v>
          </cell>
          <cell r="P20">
            <v>3337</v>
          </cell>
          <cell r="Q20">
            <v>16656907.539999999</v>
          </cell>
          <cell r="R20">
            <v>4175295.66</v>
          </cell>
          <cell r="S20">
            <v>443166.92</v>
          </cell>
          <cell r="T20">
            <v>53737.51</v>
          </cell>
          <cell r="V20">
            <v>0</v>
          </cell>
          <cell r="W20">
            <v>0</v>
          </cell>
          <cell r="X20">
            <v>6987482</v>
          </cell>
          <cell r="Y20">
            <v>0</v>
          </cell>
          <cell r="AA20">
            <v>4386199.1611539992</v>
          </cell>
          <cell r="AB20">
            <v>11659682.09</v>
          </cell>
          <cell r="AC20">
            <v>-7273482.9288460007</v>
          </cell>
          <cell r="AE20">
            <v>23719787.939999901</v>
          </cell>
          <cell r="AF20">
            <v>4822676.6999999983</v>
          </cell>
          <cell r="AG20">
            <v>391090.29816954443</v>
          </cell>
          <cell r="AH20">
            <v>0</v>
          </cell>
          <cell r="AJ20">
            <v>1569566</v>
          </cell>
          <cell r="AL20">
            <v>6169516.8431939743</v>
          </cell>
          <cell r="AM20">
            <v>6783332.9981695432</v>
          </cell>
          <cell r="AN20">
            <v>-613816.15497556888</v>
          </cell>
          <cell r="AP20">
            <v>10555716.004347973</v>
          </cell>
          <cell r="AQ20">
            <v>18443015.088169545</v>
          </cell>
          <cell r="AR20">
            <v>-7887299.0838215724</v>
          </cell>
          <cell r="AS20">
            <v>669748.91617842764</v>
          </cell>
        </row>
        <row r="21">
          <cell r="B21" t="str">
            <v>100699630A</v>
          </cell>
          <cell r="G21" t="str">
            <v>NSGO</v>
          </cell>
          <cell r="H21" t="str">
            <v xml:space="preserve">MEMORIAL HOSPITAL OF TEXAS COUNTY </v>
          </cell>
          <cell r="I21" t="str">
            <v xml:space="preserve">520 MEDICAL DR  </v>
          </cell>
          <cell r="J21" t="str">
            <v xml:space="preserve">GUYMON         </v>
          </cell>
          <cell r="K21" t="str">
            <v>OK</v>
          </cell>
          <cell r="L21" t="str">
            <v>73942</v>
          </cell>
          <cell r="M21">
            <v>0.39400000000000002</v>
          </cell>
          <cell r="N21" t="str">
            <v>I</v>
          </cell>
          <cell r="O21">
            <v>136</v>
          </cell>
          <cell r="P21">
            <v>136</v>
          </cell>
          <cell r="Q21">
            <v>967851.91</v>
          </cell>
          <cell r="R21">
            <v>187977.32</v>
          </cell>
          <cell r="S21">
            <v>2037.05</v>
          </cell>
          <cell r="T21">
            <v>0</v>
          </cell>
          <cell r="V21">
            <v>0</v>
          </cell>
          <cell r="W21">
            <v>0</v>
          </cell>
          <cell r="X21">
            <v>340863</v>
          </cell>
          <cell r="Y21">
            <v>0</v>
          </cell>
          <cell r="AA21">
            <v>381333.65254000004</v>
          </cell>
          <cell r="AB21">
            <v>530877.37</v>
          </cell>
          <cell r="AC21">
            <v>-149543.71745999996</v>
          </cell>
          <cell r="AE21">
            <v>3055251.6999999997</v>
          </cell>
          <cell r="AF21">
            <v>417536.89</v>
          </cell>
          <cell r="AG21">
            <v>47066.596857380428</v>
          </cell>
          <cell r="AH21">
            <v>0</v>
          </cell>
          <cell r="AJ21">
            <v>408690</v>
          </cell>
          <cell r="AL21">
            <v>1203769.1698</v>
          </cell>
          <cell r="AM21">
            <v>873293.48685738049</v>
          </cell>
          <cell r="AN21">
            <v>330475.68294261955</v>
          </cell>
          <cell r="AP21">
            <v>1585102.82234</v>
          </cell>
          <cell r="AQ21">
            <v>1404170.8568573804</v>
          </cell>
          <cell r="AR21">
            <v>180931.96548261959</v>
          </cell>
          <cell r="AS21">
            <v>930484.96548261959</v>
          </cell>
        </row>
        <row r="22">
          <cell r="B22" t="str">
            <v>100699960A</v>
          </cell>
          <cell r="G22" t="str">
            <v>NSGO</v>
          </cell>
          <cell r="H22" t="str">
            <v xml:space="preserve">MERCY HEALTH LOVE COUNTY </v>
          </cell>
          <cell r="I22" t="str">
            <v xml:space="preserve">300 WANDA ST  </v>
          </cell>
          <cell r="J22" t="str">
            <v xml:space="preserve">MARIETTA       </v>
          </cell>
          <cell r="K22" t="str">
            <v>OK</v>
          </cell>
          <cell r="L22" t="str">
            <v>73448</v>
          </cell>
          <cell r="M22">
            <v>0.57420000000000004</v>
          </cell>
          <cell r="N22" t="str">
            <v>I</v>
          </cell>
          <cell r="O22">
            <v>29</v>
          </cell>
          <cell r="P22">
            <v>29</v>
          </cell>
          <cell r="Q22">
            <v>143615.72</v>
          </cell>
          <cell r="R22">
            <v>44970.53</v>
          </cell>
          <cell r="S22">
            <v>0</v>
          </cell>
          <cell r="T22">
            <v>0</v>
          </cell>
          <cell r="V22">
            <v>0</v>
          </cell>
          <cell r="W22">
            <v>0</v>
          </cell>
          <cell r="X22">
            <v>66504</v>
          </cell>
          <cell r="Y22">
            <v>0</v>
          </cell>
          <cell r="AA22">
            <v>82464.146424000006</v>
          </cell>
          <cell r="AB22">
            <v>111474.53</v>
          </cell>
          <cell r="AC22">
            <v>-29010.383575999993</v>
          </cell>
          <cell r="AE22">
            <v>2151998.1</v>
          </cell>
          <cell r="AF22">
            <v>378726.91000000003</v>
          </cell>
          <cell r="AG22">
            <v>25587.09</v>
          </cell>
          <cell r="AH22">
            <v>0</v>
          </cell>
          <cell r="AJ22">
            <v>1093975</v>
          </cell>
          <cell r="AL22">
            <v>1235677.30902</v>
          </cell>
          <cell r="AM22">
            <v>1498289</v>
          </cell>
          <cell r="AN22">
            <v>-262611.69097999996</v>
          </cell>
          <cell r="AP22">
            <v>1318141.455444</v>
          </cell>
          <cell r="AQ22">
            <v>1609763.53</v>
          </cell>
          <cell r="AR22">
            <v>-291622.07455600007</v>
          </cell>
          <cell r="AS22">
            <v>868856.92544399993</v>
          </cell>
        </row>
        <row r="23">
          <cell r="B23" t="str">
            <v>100700690A</v>
          </cell>
          <cell r="C23" t="str">
            <v>100700690Q</v>
          </cell>
          <cell r="D23" t="str">
            <v>100700690R</v>
          </cell>
          <cell r="G23" t="str">
            <v>NSGO</v>
          </cell>
          <cell r="H23" t="str">
            <v xml:space="preserve">NORMAN REGIONAL HOSPITAL </v>
          </cell>
          <cell r="I23" t="str">
            <v xml:space="preserve">901 N PORTER  </v>
          </cell>
          <cell r="J23" t="str">
            <v xml:space="preserve">NORMAN         </v>
          </cell>
          <cell r="K23" t="str">
            <v>OK</v>
          </cell>
          <cell r="L23" t="str">
            <v>73071</v>
          </cell>
          <cell r="M23">
            <v>0.15640000000000001</v>
          </cell>
          <cell r="N23" t="str">
            <v>I</v>
          </cell>
          <cell r="O23">
            <v>17538</v>
          </cell>
          <cell r="P23">
            <v>17538</v>
          </cell>
          <cell r="Q23">
            <v>175563732.17000002</v>
          </cell>
          <cell r="R23">
            <v>19352701.23</v>
          </cell>
          <cell r="S23">
            <v>3306938.8099999996</v>
          </cell>
          <cell r="T23">
            <v>102983.51999999999</v>
          </cell>
          <cell r="V23">
            <v>63793</v>
          </cell>
          <cell r="W23">
            <v>0</v>
          </cell>
          <cell r="X23">
            <v>26092491</v>
          </cell>
          <cell r="Y23">
            <v>0</v>
          </cell>
          <cell r="AA23">
            <v>27561151.231388003</v>
          </cell>
          <cell r="AB23">
            <v>48918907.560000002</v>
          </cell>
          <cell r="AC23">
            <v>-21357756.328612</v>
          </cell>
          <cell r="AE23">
            <v>168273711.00000501</v>
          </cell>
          <cell r="AF23">
            <v>16876008.190000802</v>
          </cell>
          <cell r="AG23">
            <v>2263178.61</v>
          </cell>
          <cell r="AH23">
            <v>0</v>
          </cell>
          <cell r="AJ23">
            <v>5443250</v>
          </cell>
          <cell r="AL23">
            <v>26318008.400400784</v>
          </cell>
          <cell r="AM23">
            <v>24582436.800000802</v>
          </cell>
          <cell r="AN23">
            <v>1735571.6003999822</v>
          </cell>
          <cell r="AP23">
            <v>53879159.63178879</v>
          </cell>
          <cell r="AQ23">
            <v>73501344.360000804</v>
          </cell>
          <cell r="AR23">
            <v>-19622184.728212014</v>
          </cell>
          <cell r="AS23">
            <v>11913556.271787986</v>
          </cell>
        </row>
        <row r="24">
          <cell r="B24" t="str">
            <v>100700680A</v>
          </cell>
          <cell r="C24" t="str">
            <v>100700680I</v>
          </cell>
          <cell r="G24" t="str">
            <v>NSGO</v>
          </cell>
          <cell r="H24" t="str">
            <v xml:space="preserve">NORTHEASTERN HEALTH SYSTEM </v>
          </cell>
          <cell r="I24" t="str">
            <v xml:space="preserve">1400 E DOWNING  </v>
          </cell>
          <cell r="J24" t="str">
            <v xml:space="preserve">TAHLEQUAH      </v>
          </cell>
          <cell r="K24" t="str">
            <v>OK</v>
          </cell>
          <cell r="L24" t="str">
            <v>74464</v>
          </cell>
          <cell r="M24">
            <v>0.3251</v>
          </cell>
          <cell r="N24" t="str">
            <v>I</v>
          </cell>
          <cell r="O24">
            <v>3647</v>
          </cell>
          <cell r="P24">
            <v>3647</v>
          </cell>
          <cell r="Q24">
            <v>21853760.919999998</v>
          </cell>
          <cell r="R24">
            <v>5924658.0900000008</v>
          </cell>
          <cell r="S24">
            <v>180368.09</v>
          </cell>
          <cell r="T24">
            <v>2918.81</v>
          </cell>
          <cell r="V24">
            <v>0</v>
          </cell>
          <cell r="W24">
            <v>0</v>
          </cell>
          <cell r="X24">
            <v>8515452</v>
          </cell>
          <cell r="Y24">
            <v>0</v>
          </cell>
          <cell r="AA24">
            <v>7107576.4850919992</v>
          </cell>
          <cell r="AB24">
            <v>14623396.99</v>
          </cell>
          <cell r="AC24">
            <v>-7515820.5049080011</v>
          </cell>
          <cell r="AE24">
            <v>33583584.710000001</v>
          </cell>
          <cell r="AF24">
            <v>7273969.8200001586</v>
          </cell>
          <cell r="AG24">
            <v>564582</v>
          </cell>
          <cell r="AH24">
            <v>0</v>
          </cell>
          <cell r="AJ24">
            <v>2250983</v>
          </cell>
          <cell r="AL24">
            <v>10918023.389221</v>
          </cell>
          <cell r="AM24">
            <v>10089534.820000159</v>
          </cell>
          <cell r="AN24">
            <v>828488.56922084093</v>
          </cell>
          <cell r="AP24">
            <v>18025599.874312997</v>
          </cell>
          <cell r="AQ24">
            <v>24712931.810000159</v>
          </cell>
          <cell r="AR24">
            <v>-6687331.935687162</v>
          </cell>
          <cell r="AS24">
            <v>4079103.064312838</v>
          </cell>
        </row>
        <row r="25">
          <cell r="B25" t="str">
            <v>100700250A</v>
          </cell>
          <cell r="G25" t="str">
            <v>NSGO</v>
          </cell>
          <cell r="H25" t="str">
            <v xml:space="preserve">OKEENE MUN HSP </v>
          </cell>
          <cell r="I25" t="str">
            <v xml:space="preserve">207 EAST F STREET  </v>
          </cell>
          <cell r="J25" t="str">
            <v xml:space="preserve">OKEENE         </v>
          </cell>
          <cell r="K25" t="str">
            <v>OK</v>
          </cell>
          <cell r="L25" t="str">
            <v>73763</v>
          </cell>
          <cell r="M25">
            <v>0.91710000000000003</v>
          </cell>
          <cell r="N25" t="str">
            <v>I</v>
          </cell>
          <cell r="O25">
            <v>5</v>
          </cell>
          <cell r="P25">
            <v>5</v>
          </cell>
          <cell r="Q25">
            <v>18025.8</v>
          </cell>
          <cell r="R25">
            <v>10813.83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975</v>
          </cell>
          <cell r="Y25">
            <v>0</v>
          </cell>
          <cell r="AA25">
            <v>16531.461179999998</v>
          </cell>
          <cell r="AB25">
            <v>11788.83</v>
          </cell>
          <cell r="AC25">
            <v>4742.6311799999985</v>
          </cell>
          <cell r="AE25">
            <v>604462.799999999</v>
          </cell>
          <cell r="AF25">
            <v>140136.34000000003</v>
          </cell>
          <cell r="AG25">
            <v>8627.52</v>
          </cell>
          <cell r="AH25">
            <v>0</v>
          </cell>
          <cell r="AJ25">
            <v>285606</v>
          </cell>
          <cell r="AL25">
            <v>554352.83387999912</v>
          </cell>
          <cell r="AM25">
            <v>434369.86</v>
          </cell>
          <cell r="AN25">
            <v>119982.97387999913</v>
          </cell>
          <cell r="AP25">
            <v>570884.2950599991</v>
          </cell>
          <cell r="AQ25">
            <v>446158.69</v>
          </cell>
          <cell r="AR25">
            <v>124725.6050599991</v>
          </cell>
          <cell r="AS25">
            <v>411306.6050599991</v>
          </cell>
        </row>
        <row r="26">
          <cell r="B26" t="str">
            <v>100690120A</v>
          </cell>
          <cell r="G26" t="str">
            <v>NSGO</v>
          </cell>
          <cell r="H26" t="str">
            <v xml:space="preserve">PAWHUSKA HSP INC </v>
          </cell>
          <cell r="I26" t="str">
            <v xml:space="preserve">1101 E 15TH ST  </v>
          </cell>
          <cell r="J26" t="str">
            <v xml:space="preserve">PAWHUSKA       </v>
          </cell>
          <cell r="K26" t="str">
            <v>OK</v>
          </cell>
          <cell r="L26" t="str">
            <v>74056</v>
          </cell>
          <cell r="M26">
            <v>0.69140000000000001</v>
          </cell>
          <cell r="N26" t="str">
            <v>I</v>
          </cell>
          <cell r="O26">
            <v>87</v>
          </cell>
          <cell r="P26">
            <v>87</v>
          </cell>
          <cell r="Q26">
            <v>400803.43</v>
          </cell>
          <cell r="R26">
            <v>84467.45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291900</v>
          </cell>
          <cell r="Y26">
            <v>0</v>
          </cell>
          <cell r="AA26">
            <v>277115.49150200002</v>
          </cell>
          <cell r="AB26">
            <v>376367.45</v>
          </cell>
          <cell r="AC26">
            <v>-99251.958497999993</v>
          </cell>
          <cell r="AE26">
            <v>1255840.1599999999</v>
          </cell>
          <cell r="AF26">
            <v>198494.00999999998</v>
          </cell>
          <cell r="AG26">
            <v>9220.7216594254642</v>
          </cell>
          <cell r="AH26">
            <v>0</v>
          </cell>
          <cell r="AJ26">
            <v>229284</v>
          </cell>
          <cell r="AL26">
            <v>868287.88662399992</v>
          </cell>
          <cell r="AM26">
            <v>436998.73165942542</v>
          </cell>
          <cell r="AN26">
            <v>431289.1549645745</v>
          </cell>
          <cell r="AP26">
            <v>1145403.3781260001</v>
          </cell>
          <cell r="AQ26">
            <v>813366.18165942538</v>
          </cell>
          <cell r="AR26">
            <v>332037.19646657468</v>
          </cell>
          <cell r="AS26">
            <v>853221.19646657468</v>
          </cell>
        </row>
        <row r="27">
          <cell r="B27" t="str">
            <v>100699900A</v>
          </cell>
          <cell r="G27" t="str">
            <v>NSGO</v>
          </cell>
          <cell r="H27" t="str">
            <v xml:space="preserve">PURCELL MUNICIPAL HOSPITAL </v>
          </cell>
          <cell r="I27" t="str">
            <v xml:space="preserve">1500 N GREEN AVENUE  </v>
          </cell>
          <cell r="J27" t="str">
            <v xml:space="preserve">PURCELL        </v>
          </cell>
          <cell r="K27" t="str">
            <v>OK</v>
          </cell>
          <cell r="L27" t="str">
            <v>73080</v>
          </cell>
          <cell r="M27">
            <v>0.31619999999999998</v>
          </cell>
          <cell r="N27" t="str">
            <v>I</v>
          </cell>
          <cell r="O27">
            <v>47</v>
          </cell>
          <cell r="P27">
            <v>47</v>
          </cell>
          <cell r="Q27">
            <v>203462.63</v>
          </cell>
          <cell r="R27">
            <v>83004.240000000005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101455</v>
          </cell>
          <cell r="Y27">
            <v>0</v>
          </cell>
          <cell r="AA27">
            <v>64334.883605999996</v>
          </cell>
          <cell r="AB27">
            <v>184459.24</v>
          </cell>
          <cell r="AC27">
            <v>-120124.356394</v>
          </cell>
          <cell r="AE27">
            <v>3085013.6299999901</v>
          </cell>
          <cell r="AF27">
            <v>829515.95999999892</v>
          </cell>
          <cell r="AG27">
            <v>22732.03</v>
          </cell>
          <cell r="AH27">
            <v>0</v>
          </cell>
          <cell r="AJ27">
            <v>256260</v>
          </cell>
          <cell r="AL27">
            <v>975481.30980599683</v>
          </cell>
          <cell r="AM27">
            <v>1108507.9899999988</v>
          </cell>
          <cell r="AN27">
            <v>-133026.68019400199</v>
          </cell>
          <cell r="AP27">
            <v>1039816.1934119968</v>
          </cell>
          <cell r="AQ27">
            <v>1292967.2299999988</v>
          </cell>
          <cell r="AR27">
            <v>-253151.036588002</v>
          </cell>
          <cell r="AS27">
            <v>104563.963411998</v>
          </cell>
        </row>
        <row r="28">
          <cell r="B28" t="str">
            <v>100700770A</v>
          </cell>
          <cell r="G28" t="str">
            <v>NSGO</v>
          </cell>
          <cell r="H28" t="str">
            <v xml:space="preserve">PUSHMATAHA HSP </v>
          </cell>
          <cell r="I28" t="str">
            <v xml:space="preserve">510 EAST MAIN STREET  </v>
          </cell>
          <cell r="J28" t="str">
            <v xml:space="preserve">ANTLERS        </v>
          </cell>
          <cell r="K28" t="str">
            <v>OK</v>
          </cell>
          <cell r="L28" t="str">
            <v>74523</v>
          </cell>
          <cell r="M28">
            <v>0.29139999999999999</v>
          </cell>
          <cell r="N28" t="str">
            <v>I</v>
          </cell>
          <cell r="O28">
            <v>279</v>
          </cell>
          <cell r="P28">
            <v>279</v>
          </cell>
          <cell r="Q28">
            <v>839380.33</v>
          </cell>
          <cell r="R28">
            <v>177416.75</v>
          </cell>
          <cell r="S28">
            <v>19454.259999999998</v>
          </cell>
          <cell r="T28">
            <v>0</v>
          </cell>
          <cell r="V28">
            <v>0</v>
          </cell>
          <cell r="W28">
            <v>0</v>
          </cell>
          <cell r="X28">
            <v>192083</v>
          </cell>
          <cell r="Y28">
            <v>0</v>
          </cell>
          <cell r="AA28">
            <v>244595.42816199997</v>
          </cell>
          <cell r="AB28">
            <v>388954.01</v>
          </cell>
          <cell r="AC28">
            <v>-144358.58183800004</v>
          </cell>
          <cell r="AE28">
            <v>2268721.23</v>
          </cell>
          <cell r="AF28">
            <v>297879.18000000098</v>
          </cell>
          <cell r="AG28">
            <v>19514.618516874572</v>
          </cell>
          <cell r="AH28">
            <v>0</v>
          </cell>
          <cell r="AJ28">
            <v>104065</v>
          </cell>
          <cell r="AL28">
            <v>661105.36642199999</v>
          </cell>
          <cell r="AM28">
            <v>421458.79851687554</v>
          </cell>
          <cell r="AN28">
            <v>239646.56790512445</v>
          </cell>
          <cell r="AP28">
            <v>905700.79458400002</v>
          </cell>
          <cell r="AQ28">
            <v>810412.80851687561</v>
          </cell>
          <cell r="AR28">
            <v>95287.98606712441</v>
          </cell>
          <cell r="AS28">
            <v>391435.98606712441</v>
          </cell>
        </row>
        <row r="29">
          <cell r="B29" t="str">
            <v>100699820A</v>
          </cell>
          <cell r="G29" t="str">
            <v>NSGO</v>
          </cell>
          <cell r="H29" t="str">
            <v xml:space="preserve">ROGER MILLS MEMORIAL HOSPITAL </v>
          </cell>
          <cell r="I29" t="str">
            <v xml:space="preserve">501 S LL MALES  </v>
          </cell>
          <cell r="J29" t="str">
            <v xml:space="preserve">CHEYENNE       </v>
          </cell>
          <cell r="K29" t="str">
            <v>OK</v>
          </cell>
          <cell r="L29" t="str">
            <v>73628</v>
          </cell>
          <cell r="M29">
            <v>0.72789999999999999</v>
          </cell>
          <cell r="N29" t="str">
            <v>I</v>
          </cell>
          <cell r="O29">
            <v>52</v>
          </cell>
          <cell r="P29">
            <v>52</v>
          </cell>
          <cell r="Q29">
            <v>343361.75</v>
          </cell>
          <cell r="R29">
            <v>90384.57</v>
          </cell>
          <cell r="S29">
            <v>0</v>
          </cell>
          <cell r="T29">
            <v>952.99</v>
          </cell>
          <cell r="V29">
            <v>0</v>
          </cell>
          <cell r="W29">
            <v>0</v>
          </cell>
          <cell r="X29">
            <v>145801</v>
          </cell>
          <cell r="Y29">
            <v>0</v>
          </cell>
          <cell r="AA29">
            <v>250886.00782499998</v>
          </cell>
          <cell r="AB29">
            <v>237138.56</v>
          </cell>
          <cell r="AC29">
            <v>13747.447824999981</v>
          </cell>
          <cell r="AE29">
            <v>1007851.03</v>
          </cell>
          <cell r="AF29">
            <v>187081.00999999998</v>
          </cell>
          <cell r="AG29">
            <v>3325.9788572867742</v>
          </cell>
          <cell r="AH29">
            <v>0</v>
          </cell>
          <cell r="AJ29">
            <v>338963</v>
          </cell>
          <cell r="AL29">
            <v>733614.76473699999</v>
          </cell>
          <cell r="AM29">
            <v>529369.98885728675</v>
          </cell>
          <cell r="AN29">
            <v>204244.77587971324</v>
          </cell>
          <cell r="AP29">
            <v>984500.77256199997</v>
          </cell>
          <cell r="AQ29">
            <v>766508.54885728681</v>
          </cell>
          <cell r="AR29">
            <v>217992.22370471316</v>
          </cell>
          <cell r="AS29">
            <v>702756.22370471316</v>
          </cell>
        </row>
        <row r="30">
          <cell r="B30" t="str">
            <v>100700190A</v>
          </cell>
          <cell r="G30" t="str">
            <v>NSGO</v>
          </cell>
          <cell r="H30" t="str">
            <v>SEQUOYAH COUNTY CITY OF SALLISAW HOSPITAL AUTHORIT</v>
          </cell>
          <cell r="I30" t="str">
            <v>213 E. REDWOOD  PO BOX 505</v>
          </cell>
          <cell r="J30" t="str">
            <v xml:space="preserve">SALLISAW       </v>
          </cell>
          <cell r="K30" t="str">
            <v>OK</v>
          </cell>
          <cell r="L30" t="str">
            <v>74955</v>
          </cell>
          <cell r="M30">
            <v>0.24579999999999999</v>
          </cell>
          <cell r="N30" t="str">
            <v>I</v>
          </cell>
          <cell r="O30">
            <v>251</v>
          </cell>
          <cell r="P30">
            <v>251</v>
          </cell>
          <cell r="Q30">
            <v>1636830.65</v>
          </cell>
          <cell r="R30">
            <v>373338.32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438045</v>
          </cell>
          <cell r="Y30">
            <v>0</v>
          </cell>
          <cell r="AA30">
            <v>402332.97376999998</v>
          </cell>
          <cell r="AB30">
            <v>811383.32000000007</v>
          </cell>
          <cell r="AC30">
            <v>-409050.34623000008</v>
          </cell>
          <cell r="AE30">
            <v>9827676.0899999905</v>
          </cell>
          <cell r="AF30">
            <v>1865502.56</v>
          </cell>
          <cell r="AG30">
            <v>26586.799999999999</v>
          </cell>
          <cell r="AH30">
            <v>0</v>
          </cell>
          <cell r="AJ30">
            <v>506348</v>
          </cell>
          <cell r="AL30">
            <v>2415642.7829219974</v>
          </cell>
          <cell r="AM30">
            <v>2398437.3600000003</v>
          </cell>
          <cell r="AN30">
            <v>17205.422921997029</v>
          </cell>
          <cell r="AP30">
            <v>2817975.7566919974</v>
          </cell>
          <cell r="AQ30">
            <v>3209820.6800000006</v>
          </cell>
          <cell r="AR30">
            <v>-391844.92330800323</v>
          </cell>
          <cell r="AS30">
            <v>552548.07669199677</v>
          </cell>
        </row>
        <row r="31">
          <cell r="B31" t="str">
            <v>100699830A</v>
          </cell>
          <cell r="G31" t="str">
            <v>NSGO</v>
          </cell>
          <cell r="H31" t="str">
            <v xml:space="preserve">SHARE MEMORIAL HOSPITAL </v>
          </cell>
          <cell r="I31" t="str">
            <v xml:space="preserve">800 SHARE DRIVE  </v>
          </cell>
          <cell r="J31" t="str">
            <v xml:space="preserve">ALVA           </v>
          </cell>
          <cell r="K31" t="str">
            <v>OK</v>
          </cell>
          <cell r="L31" t="str">
            <v>73717</v>
          </cell>
          <cell r="M31">
            <v>0.505</v>
          </cell>
          <cell r="N31" t="str">
            <v>I</v>
          </cell>
          <cell r="O31">
            <v>34</v>
          </cell>
          <cell r="P31">
            <v>34</v>
          </cell>
          <cell r="Q31">
            <v>96664.95</v>
          </cell>
          <cell r="R31">
            <v>30024.43</v>
          </cell>
          <cell r="S31">
            <v>16006.78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48815.799749999998</v>
          </cell>
          <cell r="AB31">
            <v>46031.21</v>
          </cell>
          <cell r="AC31">
            <v>2784.5897499999992</v>
          </cell>
          <cell r="AE31">
            <v>1339926.31</v>
          </cell>
          <cell r="AF31">
            <v>289790.52999999997</v>
          </cell>
          <cell r="AG31">
            <v>8933.9235372616804</v>
          </cell>
          <cell r="AH31">
            <v>0</v>
          </cell>
          <cell r="AJ31">
            <v>0</v>
          </cell>
          <cell r="AL31">
            <v>676662.78655000008</v>
          </cell>
          <cell r="AM31">
            <v>298724.45353726164</v>
          </cell>
          <cell r="AN31">
            <v>377938.33301273844</v>
          </cell>
          <cell r="AP31">
            <v>725478.58630000008</v>
          </cell>
          <cell r="AQ31">
            <v>344755.66353726166</v>
          </cell>
          <cell r="AR31">
            <v>380722.92276273842</v>
          </cell>
          <cell r="AS31">
            <v>380722.92276273842</v>
          </cell>
        </row>
        <row r="32">
          <cell r="B32" t="str">
            <v>200417790W</v>
          </cell>
          <cell r="G32" t="str">
            <v>NSGO</v>
          </cell>
          <cell r="H32" t="str">
            <v xml:space="preserve">STILLWATER MEDICAL - PERRY </v>
          </cell>
          <cell r="I32" t="str">
            <v xml:space="preserve">501 N 14TH ST  </v>
          </cell>
          <cell r="J32" t="str">
            <v xml:space="preserve">PERRY          </v>
          </cell>
          <cell r="K32" t="str">
            <v>OK</v>
          </cell>
          <cell r="L32" t="str">
            <v>73077</v>
          </cell>
          <cell r="M32">
            <v>0.51129999999999998</v>
          </cell>
          <cell r="N32" t="str">
            <v>I</v>
          </cell>
          <cell r="O32">
            <v>71</v>
          </cell>
          <cell r="P32">
            <v>71</v>
          </cell>
          <cell r="Q32">
            <v>376739.6</v>
          </cell>
          <cell r="R32">
            <v>106548.56</v>
          </cell>
          <cell r="S32">
            <v>0</v>
          </cell>
          <cell r="T32">
            <v>0</v>
          </cell>
          <cell r="V32">
            <v>0</v>
          </cell>
          <cell r="W32">
            <v>0</v>
          </cell>
          <cell r="X32">
            <v>156300</v>
          </cell>
          <cell r="Y32">
            <v>0</v>
          </cell>
          <cell r="AA32">
            <v>192626.95747999998</v>
          </cell>
          <cell r="AB32">
            <v>262848.56</v>
          </cell>
          <cell r="AC32">
            <v>-70221.602520000015</v>
          </cell>
          <cell r="AE32">
            <v>3213902.2</v>
          </cell>
          <cell r="AF32">
            <v>309934.23000000004</v>
          </cell>
          <cell r="AG32">
            <v>21786.564376229358</v>
          </cell>
          <cell r="AH32">
            <v>0</v>
          </cell>
          <cell r="AJ32">
            <v>102640.00000000001</v>
          </cell>
          <cell r="AL32">
            <v>1643268.1948599999</v>
          </cell>
          <cell r="AM32">
            <v>434360.7943762294</v>
          </cell>
          <cell r="AN32">
            <v>1208907.4004837705</v>
          </cell>
          <cell r="AP32">
            <v>1835895.15234</v>
          </cell>
          <cell r="AQ32">
            <v>697209.35437622946</v>
          </cell>
          <cell r="AR32">
            <v>1138685.7979637706</v>
          </cell>
          <cell r="AS32">
            <v>1397625.7979637706</v>
          </cell>
        </row>
        <row r="33">
          <cell r="B33" t="str">
            <v>100699950A</v>
          </cell>
          <cell r="G33" t="str">
            <v>NSGO</v>
          </cell>
          <cell r="H33" t="str">
            <v xml:space="preserve">STILLWATER MEDICAL CENTER </v>
          </cell>
          <cell r="I33" t="str">
            <v xml:space="preserve">1323 WEST 6TH AVENUE  </v>
          </cell>
          <cell r="J33" t="str">
            <v xml:space="preserve">STILLWATER     </v>
          </cell>
          <cell r="K33" t="str">
            <v>OK</v>
          </cell>
          <cell r="L33" t="str">
            <v>74074</v>
          </cell>
          <cell r="M33">
            <v>0.23139999999999999</v>
          </cell>
          <cell r="N33" t="str">
            <v>I</v>
          </cell>
          <cell r="O33">
            <v>3240</v>
          </cell>
          <cell r="P33">
            <v>3240</v>
          </cell>
          <cell r="Q33">
            <v>25019525.75</v>
          </cell>
          <cell r="R33">
            <v>4090689.37</v>
          </cell>
          <cell r="S33">
            <v>721640.67</v>
          </cell>
          <cell r="T33">
            <v>8746.5400000000009</v>
          </cell>
          <cell r="V33">
            <v>0</v>
          </cell>
          <cell r="W33">
            <v>0</v>
          </cell>
          <cell r="X33">
            <v>5944468</v>
          </cell>
          <cell r="Y33">
            <v>0</v>
          </cell>
          <cell r="AA33">
            <v>5798264.7985499995</v>
          </cell>
          <cell r="AB33">
            <v>10765544.58</v>
          </cell>
          <cell r="AC33">
            <v>-4967279.7814500006</v>
          </cell>
          <cell r="AE33">
            <v>79667124.959998995</v>
          </cell>
          <cell r="AF33">
            <v>10053055.060000172</v>
          </cell>
          <cell r="AG33">
            <v>2078935.9778676794</v>
          </cell>
          <cell r="AH33">
            <v>0</v>
          </cell>
          <cell r="AJ33">
            <v>3175710</v>
          </cell>
          <cell r="AL33">
            <v>18434972.715743765</v>
          </cell>
          <cell r="AM33">
            <v>15307701.037867852</v>
          </cell>
          <cell r="AN33">
            <v>3127271.6778759137</v>
          </cell>
          <cell r="AP33">
            <v>24233237.514293764</v>
          </cell>
          <cell r="AQ33">
            <v>26073245.61786785</v>
          </cell>
          <cell r="AR33">
            <v>-1840008.103574086</v>
          </cell>
          <cell r="AS33">
            <v>7280169.896425914</v>
          </cell>
        </row>
        <row r="34">
          <cell r="B34" t="str">
            <v>200100890B</v>
          </cell>
          <cell r="G34" t="str">
            <v>NSGO</v>
          </cell>
          <cell r="H34" t="str">
            <v xml:space="preserve">WAGONER COMMUNITY HOSPITAL </v>
          </cell>
          <cell r="I34" t="str">
            <v xml:space="preserve">1200 W CHEROKEE ST  </v>
          </cell>
          <cell r="J34" t="str">
            <v xml:space="preserve">WAGONER        </v>
          </cell>
          <cell r="K34" t="str">
            <v>OK</v>
          </cell>
          <cell r="L34" t="str">
            <v>74467</v>
          </cell>
          <cell r="M34">
            <v>0.39539999999999997</v>
          </cell>
          <cell r="N34" t="str">
            <v>I</v>
          </cell>
          <cell r="O34">
            <v>7239</v>
          </cell>
          <cell r="P34">
            <v>7239</v>
          </cell>
          <cell r="Q34">
            <v>11630043.369999999</v>
          </cell>
          <cell r="R34">
            <v>2952368.52</v>
          </cell>
          <cell r="S34">
            <v>67564.759999999995</v>
          </cell>
          <cell r="T34">
            <v>7248.33</v>
          </cell>
          <cell r="V34">
            <v>0</v>
          </cell>
          <cell r="W34">
            <v>0</v>
          </cell>
          <cell r="X34">
            <v>4348509</v>
          </cell>
          <cell r="Y34">
            <v>0</v>
          </cell>
          <cell r="AA34">
            <v>4605767.4784979997</v>
          </cell>
          <cell r="AB34">
            <v>7375690.6099999994</v>
          </cell>
          <cell r="AC34">
            <v>-2769923.1315019997</v>
          </cell>
          <cell r="AE34">
            <v>6194249.54</v>
          </cell>
          <cell r="AF34">
            <v>1374957.3200000003</v>
          </cell>
          <cell r="AG34">
            <v>28428.516636559099</v>
          </cell>
          <cell r="AH34">
            <v>0</v>
          </cell>
          <cell r="AJ34">
            <v>415419</v>
          </cell>
          <cell r="AL34">
            <v>2449206.2681159996</v>
          </cell>
          <cell r="AM34">
            <v>1818804.8366365593</v>
          </cell>
          <cell r="AN34">
            <v>630401.4314794403</v>
          </cell>
          <cell r="AP34">
            <v>7054973.7466139998</v>
          </cell>
          <cell r="AQ34">
            <v>9194495.4466365594</v>
          </cell>
          <cell r="AR34">
            <v>-2139521.7000225596</v>
          </cell>
          <cell r="AS34">
            <v>2624406.2999774404</v>
          </cell>
        </row>
        <row r="35">
          <cell r="B35" t="str">
            <v>100699870E</v>
          </cell>
          <cell r="G35" t="str">
            <v>NSGO</v>
          </cell>
          <cell r="H35" t="str">
            <v xml:space="preserve">WEATHERFORD HOSPITAL AUTHORITY </v>
          </cell>
          <cell r="I35" t="str">
            <v xml:space="preserve">3701 E MAIN ST  </v>
          </cell>
          <cell r="J35" t="str">
            <v xml:space="preserve">WEATHERFORD    </v>
          </cell>
          <cell r="K35" t="str">
            <v>OK</v>
          </cell>
          <cell r="L35" t="str">
            <v>73096</v>
          </cell>
          <cell r="M35">
            <v>0.4365</v>
          </cell>
          <cell r="N35" t="str">
            <v>I</v>
          </cell>
          <cell r="O35">
            <v>696</v>
          </cell>
          <cell r="P35">
            <v>696</v>
          </cell>
          <cell r="Q35">
            <v>2471498.89</v>
          </cell>
          <cell r="R35">
            <v>735113.73</v>
          </cell>
          <cell r="S35">
            <v>105472.93</v>
          </cell>
          <cell r="T35">
            <v>5583.83</v>
          </cell>
          <cell r="V35">
            <v>0</v>
          </cell>
          <cell r="W35">
            <v>0</v>
          </cell>
          <cell r="X35">
            <v>523175</v>
          </cell>
          <cell r="Y35">
            <v>0</v>
          </cell>
          <cell r="AA35">
            <v>1084393.0954850002</v>
          </cell>
          <cell r="AB35">
            <v>1369345.4899999998</v>
          </cell>
          <cell r="AC35">
            <v>-284952.39451499959</v>
          </cell>
          <cell r="AE35">
            <v>5726370.9499999899</v>
          </cell>
          <cell r="AF35">
            <v>1422851.87</v>
          </cell>
          <cell r="AG35">
            <v>50486.631031722551</v>
          </cell>
          <cell r="AH35">
            <v>0</v>
          </cell>
          <cell r="AJ35">
            <v>724464</v>
          </cell>
          <cell r="AL35">
            <v>2499560.9196749958</v>
          </cell>
          <cell r="AM35">
            <v>2197802.5010317229</v>
          </cell>
          <cell r="AN35">
            <v>301758.41864327295</v>
          </cell>
          <cell r="AP35">
            <v>3583954.0151599962</v>
          </cell>
          <cell r="AQ35">
            <v>3567147.9910317226</v>
          </cell>
          <cell r="AR35">
            <v>16806.024128273595</v>
          </cell>
          <cell r="AS35">
            <v>1264445.0241282736</v>
          </cell>
        </row>
        <row r="36">
          <cell r="B36" t="str">
            <v>100700030A</v>
          </cell>
          <cell r="C36" t="str">
            <v>100700030I</v>
          </cell>
          <cell r="G36" t="str">
            <v>Private</v>
          </cell>
          <cell r="H36" t="str">
            <v xml:space="preserve">ADAIR COUNTY HC INC </v>
          </cell>
          <cell r="I36" t="str">
            <v xml:space="preserve">1401 WEST LOCUST  </v>
          </cell>
          <cell r="J36" t="str">
            <v xml:space="preserve">STILWELL       </v>
          </cell>
          <cell r="K36" t="str">
            <v>OK</v>
          </cell>
          <cell r="L36" t="str">
            <v>74960</v>
          </cell>
          <cell r="M36">
            <v>0.51380000000000003</v>
          </cell>
          <cell r="N36" t="str">
            <v>I</v>
          </cell>
          <cell r="O36">
            <v>467</v>
          </cell>
          <cell r="P36">
            <v>467</v>
          </cell>
          <cell r="Q36">
            <v>1422296.69</v>
          </cell>
          <cell r="R36">
            <v>429672.71</v>
          </cell>
          <cell r="S36">
            <v>12380.36</v>
          </cell>
          <cell r="T36">
            <v>0</v>
          </cell>
          <cell r="V36">
            <v>0</v>
          </cell>
          <cell r="W36">
            <v>0</v>
          </cell>
          <cell r="X36">
            <v>654633</v>
          </cell>
          <cell r="Y36">
            <v>0</v>
          </cell>
          <cell r="AA36">
            <v>730776.039322</v>
          </cell>
          <cell r="AB36">
            <v>1096686.07</v>
          </cell>
          <cell r="AC36">
            <v>-365910.03067800007</v>
          </cell>
          <cell r="AE36">
            <v>5437692.8799999999</v>
          </cell>
          <cell r="AF36">
            <v>1223678.45999999</v>
          </cell>
          <cell r="AG36">
            <v>29462.878629888361</v>
          </cell>
          <cell r="AH36">
            <v>0</v>
          </cell>
          <cell r="AJ36">
            <v>253068</v>
          </cell>
          <cell r="AL36">
            <v>2793886.6017440003</v>
          </cell>
          <cell r="AM36">
            <v>1506209.3386298784</v>
          </cell>
          <cell r="AN36">
            <v>1287677.263114122</v>
          </cell>
          <cell r="AP36">
            <v>3524662.6410660003</v>
          </cell>
          <cell r="AQ36">
            <v>2602895.4086298784</v>
          </cell>
          <cell r="AR36">
            <v>921767.23243612191</v>
          </cell>
          <cell r="AS36">
            <v>1829468.2324361219</v>
          </cell>
        </row>
        <row r="37">
          <cell r="B37" t="str">
            <v>200435950A</v>
          </cell>
          <cell r="G37" t="str">
            <v>Private</v>
          </cell>
          <cell r="H37" t="str">
            <v xml:space="preserve">AHS CLAREMORE REGIONAL HOSPITAL, LLC </v>
          </cell>
          <cell r="I37" t="str">
            <v xml:space="preserve">1202 N MUSKOGEE PL  </v>
          </cell>
          <cell r="J37" t="str">
            <v xml:space="preserve">CLAREMORE      </v>
          </cell>
          <cell r="K37" t="str">
            <v>OK</v>
          </cell>
          <cell r="L37" t="str">
            <v>74017</v>
          </cell>
          <cell r="M37">
            <v>0.1326</v>
          </cell>
          <cell r="N37" t="str">
            <v>I</v>
          </cell>
          <cell r="O37">
            <v>2168</v>
          </cell>
          <cell r="P37">
            <v>2168</v>
          </cell>
          <cell r="Q37">
            <v>23589375.850000001</v>
          </cell>
          <cell r="R37">
            <v>2634316.34</v>
          </cell>
          <cell r="S37">
            <v>372528.1</v>
          </cell>
          <cell r="T37">
            <v>3932.82</v>
          </cell>
          <cell r="V37">
            <v>0</v>
          </cell>
          <cell r="W37">
            <v>0</v>
          </cell>
          <cell r="X37">
            <v>2955303</v>
          </cell>
          <cell r="Y37">
            <v>0</v>
          </cell>
          <cell r="AA37">
            <v>3131884.0577099998</v>
          </cell>
          <cell r="AB37">
            <v>5966080.2599999998</v>
          </cell>
          <cell r="AC37">
            <v>-2834196.2022899999</v>
          </cell>
          <cell r="AE37">
            <v>52222152.249999702</v>
          </cell>
          <cell r="AF37">
            <v>3395360.7300000098</v>
          </cell>
          <cell r="AG37">
            <v>542474.18999999994</v>
          </cell>
          <cell r="AH37">
            <v>0</v>
          </cell>
          <cell r="AJ37">
            <v>963363</v>
          </cell>
          <cell r="AL37">
            <v>6924657.3883499606</v>
          </cell>
          <cell r="AM37">
            <v>4901197.9200000092</v>
          </cell>
          <cell r="AN37">
            <v>2023459.4683499513</v>
          </cell>
          <cell r="AP37">
            <v>10056541.446059961</v>
          </cell>
          <cell r="AQ37">
            <v>10867278.180000009</v>
          </cell>
          <cell r="AR37">
            <v>-810736.73394004814</v>
          </cell>
          <cell r="AS37">
            <v>3107929.2660599519</v>
          </cell>
        </row>
        <row r="38">
          <cell r="B38" t="str">
            <v>200045700C</v>
          </cell>
          <cell r="G38" t="str">
            <v>Private</v>
          </cell>
          <cell r="H38" t="str">
            <v xml:space="preserve">AHS HENRYETTA HOSPITAL, LLC </v>
          </cell>
          <cell r="I38" t="str">
            <v xml:space="preserve">2401 W. MAIN  </v>
          </cell>
          <cell r="J38" t="str">
            <v xml:space="preserve">HENRYETTA      </v>
          </cell>
          <cell r="K38" t="str">
            <v>OK</v>
          </cell>
          <cell r="L38" t="str">
            <v>74437</v>
          </cell>
          <cell r="M38">
            <v>0.17050000000000001</v>
          </cell>
          <cell r="N38" t="str">
            <v>I</v>
          </cell>
          <cell r="O38">
            <v>533</v>
          </cell>
          <cell r="P38">
            <v>533</v>
          </cell>
          <cell r="Q38">
            <v>2384810.46</v>
          </cell>
          <cell r="R38">
            <v>504545.4</v>
          </cell>
          <cell r="S38">
            <v>2984.16</v>
          </cell>
          <cell r="T38">
            <v>0</v>
          </cell>
          <cell r="V38">
            <v>0</v>
          </cell>
          <cell r="W38">
            <v>0</v>
          </cell>
          <cell r="X38">
            <v>441640</v>
          </cell>
          <cell r="Y38">
            <v>0</v>
          </cell>
          <cell r="AA38">
            <v>406610.18343000003</v>
          </cell>
          <cell r="AB38">
            <v>949169.56</v>
          </cell>
          <cell r="AC38">
            <v>-542559.37657000008</v>
          </cell>
          <cell r="AE38">
            <v>17478917.649999991</v>
          </cell>
          <cell r="AF38">
            <v>1718545.2000000002</v>
          </cell>
          <cell r="AG38">
            <v>84986.28</v>
          </cell>
          <cell r="AH38">
            <v>0</v>
          </cell>
          <cell r="AJ38">
            <v>375152</v>
          </cell>
          <cell r="AL38">
            <v>2980155.4593249988</v>
          </cell>
          <cell r="AM38">
            <v>2178683.4800000004</v>
          </cell>
          <cell r="AN38">
            <v>801471.97932499833</v>
          </cell>
          <cell r="AP38">
            <v>3386765.642754999</v>
          </cell>
          <cell r="AQ38">
            <v>3127853.0400000005</v>
          </cell>
          <cell r="AR38">
            <v>258912.60275499849</v>
          </cell>
          <cell r="AS38">
            <v>1075704.6027549985</v>
          </cell>
        </row>
        <row r="39">
          <cell r="B39" t="str">
            <v>200439230A</v>
          </cell>
          <cell r="G39" t="str">
            <v>Private</v>
          </cell>
          <cell r="H39" t="str">
            <v xml:space="preserve">AHS SOUTHCREST HOSPITAL, LLC </v>
          </cell>
          <cell r="I39" t="str">
            <v xml:space="preserve">8801 SOUTH 101ST E AVE  </v>
          </cell>
          <cell r="J39" t="str">
            <v xml:space="preserve">TULSA          </v>
          </cell>
          <cell r="K39" t="str">
            <v>OK</v>
          </cell>
          <cell r="L39" t="str">
            <v>74133</v>
          </cell>
          <cell r="M39">
            <v>0.16300000000000001</v>
          </cell>
          <cell r="N39" t="str">
            <v>I</v>
          </cell>
          <cell r="O39">
            <v>8136</v>
          </cell>
          <cell r="P39">
            <v>8136</v>
          </cell>
          <cell r="Q39">
            <v>82379008.170000002</v>
          </cell>
          <cell r="R39">
            <v>9787736.4600000009</v>
          </cell>
          <cell r="S39">
            <v>1286016.8899999999</v>
          </cell>
          <cell r="T39">
            <v>29150.68</v>
          </cell>
          <cell r="V39">
            <v>0</v>
          </cell>
          <cell r="W39">
            <v>0</v>
          </cell>
          <cell r="X39">
            <v>10054783</v>
          </cell>
          <cell r="Y39">
            <v>0</v>
          </cell>
          <cell r="AA39">
            <v>13456929.011710001</v>
          </cell>
          <cell r="AB39">
            <v>21157687.030000001</v>
          </cell>
          <cell r="AC39">
            <v>-7700758.01829</v>
          </cell>
          <cell r="AE39">
            <v>61195340.6300001</v>
          </cell>
          <cell r="AF39">
            <v>5413960.3600000208</v>
          </cell>
          <cell r="AG39">
            <v>939281.47999999905</v>
          </cell>
          <cell r="AH39">
            <v>0</v>
          </cell>
          <cell r="AJ39">
            <v>1628129</v>
          </cell>
          <cell r="AL39">
            <v>9974840.5226900168</v>
          </cell>
          <cell r="AM39">
            <v>7981370.8400000203</v>
          </cell>
          <cell r="AN39">
            <v>1993469.6826899964</v>
          </cell>
          <cell r="AP39">
            <v>23431769.534400016</v>
          </cell>
          <cell r="AQ39">
            <v>29139057.87000002</v>
          </cell>
          <cell r="AR39">
            <v>-5707288.3356000036</v>
          </cell>
          <cell r="AS39">
            <v>5975623.6643999964</v>
          </cell>
        </row>
        <row r="40">
          <cell r="B40" t="str">
            <v>100700440A</v>
          </cell>
          <cell r="G40" t="str">
            <v>Private</v>
          </cell>
          <cell r="H40" t="str">
            <v xml:space="preserve">ALLIANCE HEALTH MADILL </v>
          </cell>
          <cell r="I40" t="str">
            <v xml:space="preserve">901 S 5TH AVE.  </v>
          </cell>
          <cell r="J40" t="str">
            <v xml:space="preserve">MADILL         </v>
          </cell>
          <cell r="K40" t="str">
            <v>OK</v>
          </cell>
          <cell r="L40" t="str">
            <v>73446</v>
          </cell>
          <cell r="M40">
            <v>0.2417</v>
          </cell>
          <cell r="N40" t="str">
            <v>I</v>
          </cell>
          <cell r="O40">
            <v>34</v>
          </cell>
          <cell r="P40">
            <v>34</v>
          </cell>
          <cell r="Q40">
            <v>331191.7</v>
          </cell>
          <cell r="R40">
            <v>69936.460000000006</v>
          </cell>
          <cell r="S40">
            <v>1998.42</v>
          </cell>
          <cell r="T40">
            <v>0</v>
          </cell>
          <cell r="V40">
            <v>0</v>
          </cell>
          <cell r="W40">
            <v>0</v>
          </cell>
          <cell r="X40">
            <v>121884</v>
          </cell>
          <cell r="Y40">
            <v>0</v>
          </cell>
          <cell r="AA40">
            <v>80049.033890000006</v>
          </cell>
          <cell r="AB40">
            <v>193818.88</v>
          </cell>
          <cell r="AC40">
            <v>-113769.84611</v>
          </cell>
          <cell r="AE40">
            <v>8474986.6600000001</v>
          </cell>
          <cell r="AF40">
            <v>971963.39999999804</v>
          </cell>
          <cell r="AG40">
            <v>86458.64</v>
          </cell>
          <cell r="AH40">
            <v>0</v>
          </cell>
          <cell r="AJ40">
            <v>1833407</v>
          </cell>
          <cell r="AL40">
            <v>2048404.275722</v>
          </cell>
          <cell r="AM40">
            <v>2891829.0399999982</v>
          </cell>
          <cell r="AN40">
            <v>-843424.76427799813</v>
          </cell>
          <cell r="AP40">
            <v>2128453.3096119999</v>
          </cell>
          <cell r="AQ40">
            <v>3085647.9199999981</v>
          </cell>
          <cell r="AR40">
            <v>-957194.61038799817</v>
          </cell>
          <cell r="AS40">
            <v>998096.38961200183</v>
          </cell>
        </row>
        <row r="41">
          <cell r="B41" t="str">
            <v>100696610B</v>
          </cell>
          <cell r="G41" t="str">
            <v>Private</v>
          </cell>
          <cell r="H41" t="str">
            <v xml:space="preserve">ALLIANCEHEALTH DURANT </v>
          </cell>
          <cell r="I41" t="str">
            <v xml:space="preserve">1800 UNIVERSITY  </v>
          </cell>
          <cell r="J41" t="str">
            <v xml:space="preserve">DURANT         </v>
          </cell>
          <cell r="K41" t="str">
            <v>OK</v>
          </cell>
          <cell r="L41" t="str">
            <v>74701</v>
          </cell>
          <cell r="M41">
            <v>6.4399999999999999E-2</v>
          </cell>
          <cell r="N41" t="str">
            <v>I</v>
          </cell>
          <cell r="O41">
            <v>6392</v>
          </cell>
          <cell r="P41">
            <v>6392</v>
          </cell>
          <cell r="Q41">
            <v>149779448.74000001</v>
          </cell>
          <cell r="R41">
            <v>7448891.7300000004</v>
          </cell>
          <cell r="S41">
            <v>1125363.99</v>
          </cell>
          <cell r="T41">
            <v>24922.63</v>
          </cell>
          <cell r="V41">
            <v>0</v>
          </cell>
          <cell r="W41">
            <v>0</v>
          </cell>
          <cell r="X41">
            <v>7243936</v>
          </cell>
          <cell r="Y41">
            <v>0</v>
          </cell>
          <cell r="AA41">
            <v>9670719.1288560014</v>
          </cell>
          <cell r="AB41">
            <v>15843114.350000001</v>
          </cell>
          <cell r="AC41">
            <v>-6172395.2211440001</v>
          </cell>
          <cell r="AE41">
            <v>180837329.81999901</v>
          </cell>
          <cell r="AF41">
            <v>6343558.069999991</v>
          </cell>
          <cell r="AG41">
            <v>1536966.82</v>
          </cell>
          <cell r="AH41">
            <v>0</v>
          </cell>
          <cell r="AJ41">
            <v>1902937</v>
          </cell>
          <cell r="AL41">
            <v>11645924.040407935</v>
          </cell>
          <cell r="AM41">
            <v>9783461.8899999913</v>
          </cell>
          <cell r="AN41">
            <v>1862462.1504079439</v>
          </cell>
          <cell r="AP41">
            <v>21316643.169263937</v>
          </cell>
          <cell r="AQ41">
            <v>25626576.239999995</v>
          </cell>
          <cell r="AR41">
            <v>-4309933.0707360581</v>
          </cell>
          <cell r="AS41">
            <v>4836939.9292639419</v>
          </cell>
        </row>
        <row r="42">
          <cell r="B42" t="str">
            <v>100699420A</v>
          </cell>
          <cell r="G42" t="str">
            <v>Private</v>
          </cell>
          <cell r="H42" t="str">
            <v xml:space="preserve">ALLIANCEHEALTH PONCA CITY </v>
          </cell>
          <cell r="I42" t="str">
            <v xml:space="preserve">1900 N 14 STREET  </v>
          </cell>
          <cell r="J42" t="str">
            <v xml:space="preserve">PONCA CITY     </v>
          </cell>
          <cell r="K42" t="str">
            <v>OK</v>
          </cell>
          <cell r="L42" t="str">
            <v>74601</v>
          </cell>
          <cell r="M42">
            <v>0.14399999999999999</v>
          </cell>
          <cell r="N42" t="str">
            <v>I</v>
          </cell>
          <cell r="O42">
            <v>2233</v>
          </cell>
          <cell r="P42">
            <v>2233</v>
          </cell>
          <cell r="Q42">
            <v>30174807.829999998</v>
          </cell>
          <cell r="R42">
            <v>2641917.0299999998</v>
          </cell>
          <cell r="S42">
            <v>278980.46000000002</v>
          </cell>
          <cell r="T42">
            <v>11317.77</v>
          </cell>
          <cell r="V42">
            <v>0</v>
          </cell>
          <cell r="W42">
            <v>0</v>
          </cell>
          <cell r="X42">
            <v>2377600</v>
          </cell>
          <cell r="Y42">
            <v>0</v>
          </cell>
          <cell r="AA42">
            <v>4356490.0975199994</v>
          </cell>
          <cell r="AB42">
            <v>5309815.26</v>
          </cell>
          <cell r="AC42">
            <v>-953325.16248000041</v>
          </cell>
          <cell r="AE42">
            <v>50201489.219999701</v>
          </cell>
          <cell r="AF42">
            <v>3507197.6199999801</v>
          </cell>
          <cell r="AG42">
            <v>586801.89</v>
          </cell>
          <cell r="AH42">
            <v>0</v>
          </cell>
          <cell r="AJ42">
            <v>969278</v>
          </cell>
          <cell r="AL42">
            <v>7229014.4476799564</v>
          </cell>
          <cell r="AM42">
            <v>5063277.5099999802</v>
          </cell>
          <cell r="AN42">
            <v>2165736.9376799762</v>
          </cell>
          <cell r="AP42">
            <v>11585504.545199957</v>
          </cell>
          <cell r="AQ42">
            <v>10373092.769999981</v>
          </cell>
          <cell r="AR42">
            <v>1212411.7751999758</v>
          </cell>
          <cell r="AS42">
            <v>4559289.7751999758</v>
          </cell>
        </row>
        <row r="43">
          <cell r="B43" t="str">
            <v>200019120A</v>
          </cell>
          <cell r="G43" t="str">
            <v>Private</v>
          </cell>
          <cell r="H43" t="str">
            <v xml:space="preserve">ALLIANCEHEALTH WOODWARD </v>
          </cell>
          <cell r="I43" t="str">
            <v xml:space="preserve">900 17TH ST  </v>
          </cell>
          <cell r="J43" t="str">
            <v xml:space="preserve">WOODWARD       </v>
          </cell>
          <cell r="K43" t="str">
            <v>OK</v>
          </cell>
          <cell r="L43" t="str">
            <v>73801</v>
          </cell>
          <cell r="M43">
            <v>0.13220000000000001</v>
          </cell>
          <cell r="N43" t="str">
            <v>I</v>
          </cell>
          <cell r="O43">
            <v>1100</v>
          </cell>
          <cell r="P43">
            <v>1100</v>
          </cell>
          <cell r="Q43">
            <v>14373570.84</v>
          </cell>
          <cell r="R43">
            <v>1420936.14</v>
          </cell>
          <cell r="S43">
            <v>150137.5</v>
          </cell>
          <cell r="T43">
            <v>0</v>
          </cell>
          <cell r="V43">
            <v>0</v>
          </cell>
          <cell r="W43">
            <v>0</v>
          </cell>
          <cell r="X43">
            <v>948445</v>
          </cell>
          <cell r="Y43">
            <v>0</v>
          </cell>
          <cell r="AA43">
            <v>1900186.0650480001</v>
          </cell>
          <cell r="AB43">
            <v>2519518.6399999997</v>
          </cell>
          <cell r="AC43">
            <v>-619332.57495199959</v>
          </cell>
          <cell r="AE43">
            <v>26701721.260000028</v>
          </cell>
          <cell r="AF43">
            <v>1964692.29</v>
          </cell>
          <cell r="AG43">
            <v>342509.58</v>
          </cell>
          <cell r="AH43">
            <v>0</v>
          </cell>
          <cell r="AJ43">
            <v>534701.99999999988</v>
          </cell>
          <cell r="AL43">
            <v>3529967.5505720042</v>
          </cell>
          <cell r="AM43">
            <v>2841903.87</v>
          </cell>
          <cell r="AN43">
            <v>688063.68057200406</v>
          </cell>
          <cell r="AP43">
            <v>5430153.615620004</v>
          </cell>
          <cell r="AQ43">
            <v>5361422.51</v>
          </cell>
          <cell r="AR43">
            <v>68731.105620004237</v>
          </cell>
          <cell r="AS43">
            <v>1551878.1056200042</v>
          </cell>
        </row>
        <row r="44">
          <cell r="B44" t="str">
            <v>200102450A</v>
          </cell>
          <cell r="G44" t="str">
            <v>Private</v>
          </cell>
          <cell r="H44" t="str">
            <v xml:space="preserve">BAILEY MEDICAL CENTER LLC </v>
          </cell>
          <cell r="I44" t="str">
            <v xml:space="preserve">10502 N 110TH E AVE  </v>
          </cell>
          <cell r="J44" t="str">
            <v xml:space="preserve">OWASSO         </v>
          </cell>
          <cell r="K44" t="str">
            <v>OK</v>
          </cell>
          <cell r="L44" t="str">
            <v>74055</v>
          </cell>
          <cell r="M44">
            <v>0.13600000000000001</v>
          </cell>
          <cell r="N44" t="str">
            <v>I</v>
          </cell>
          <cell r="O44">
            <v>433</v>
          </cell>
          <cell r="P44">
            <v>433</v>
          </cell>
          <cell r="Q44">
            <v>5516940.8399999999</v>
          </cell>
          <cell r="R44">
            <v>437721.47</v>
          </cell>
          <cell r="S44">
            <v>472447.68</v>
          </cell>
          <cell r="T44">
            <v>0</v>
          </cell>
          <cell r="V44">
            <v>0</v>
          </cell>
          <cell r="W44">
            <v>0</v>
          </cell>
          <cell r="X44">
            <v>660992</v>
          </cell>
          <cell r="Y44">
            <v>0</v>
          </cell>
          <cell r="AA44">
            <v>750303.95423999999</v>
          </cell>
          <cell r="AB44">
            <v>1571161.15</v>
          </cell>
          <cell r="AC44">
            <v>-820857.19575999992</v>
          </cell>
          <cell r="AE44">
            <v>31955658.960000001</v>
          </cell>
          <cell r="AF44">
            <v>2343713.8799999901</v>
          </cell>
          <cell r="AG44">
            <v>646893.94999999995</v>
          </cell>
          <cell r="AH44">
            <v>0</v>
          </cell>
          <cell r="AJ44">
            <v>725246</v>
          </cell>
          <cell r="AL44">
            <v>4345969.6185600003</v>
          </cell>
          <cell r="AM44">
            <v>3715853.8299999898</v>
          </cell>
          <cell r="AN44">
            <v>630115.78856001049</v>
          </cell>
          <cell r="AP44">
            <v>5096273.5728000002</v>
          </cell>
          <cell r="AQ44">
            <v>5287014.9799999893</v>
          </cell>
          <cell r="AR44">
            <v>-190741.40719998907</v>
          </cell>
          <cell r="AS44">
            <v>1195496.5928000109</v>
          </cell>
        </row>
        <row r="45">
          <cell r="B45" t="str">
            <v>200668710A</v>
          </cell>
          <cell r="G45" t="str">
            <v>Private</v>
          </cell>
          <cell r="H45" t="str">
            <v xml:space="preserve">BLACKWELL REGIONAL HOSPITAL </v>
          </cell>
          <cell r="I45" t="str">
            <v xml:space="preserve">710 S 13TH ST  </v>
          </cell>
          <cell r="J45" t="str">
            <v xml:space="preserve">BLACKWELL      </v>
          </cell>
          <cell r="K45" t="str">
            <v>OK</v>
          </cell>
          <cell r="L45" t="str">
            <v>74631</v>
          </cell>
          <cell r="M45">
            <v>0.18329999999999999</v>
          </cell>
          <cell r="N45" t="str">
            <v>I</v>
          </cell>
          <cell r="O45">
            <v>166</v>
          </cell>
          <cell r="P45">
            <v>166</v>
          </cell>
          <cell r="Q45">
            <v>1289485.6499999999</v>
          </cell>
          <cell r="R45">
            <v>218574.23</v>
          </cell>
          <cell r="S45">
            <v>8424.6200000000008</v>
          </cell>
          <cell r="T45">
            <v>0</v>
          </cell>
          <cell r="V45">
            <v>0</v>
          </cell>
          <cell r="W45">
            <v>0</v>
          </cell>
          <cell r="X45">
            <v>115419</v>
          </cell>
          <cell r="Y45">
            <v>0</v>
          </cell>
          <cell r="AA45">
            <v>236362.71964499998</v>
          </cell>
          <cell r="AB45">
            <v>342417.85</v>
          </cell>
          <cell r="AC45">
            <v>-106055.130355</v>
          </cell>
          <cell r="AE45">
            <v>8228874.6999999704</v>
          </cell>
          <cell r="AF45">
            <v>791899.16999999399</v>
          </cell>
          <cell r="AG45">
            <v>93926.623409906897</v>
          </cell>
          <cell r="AH45">
            <v>0</v>
          </cell>
          <cell r="AJ45">
            <v>216078</v>
          </cell>
          <cell r="AL45">
            <v>1508352.7325099944</v>
          </cell>
          <cell r="AM45">
            <v>1101903.7934099007</v>
          </cell>
          <cell r="AN45">
            <v>406448.93910009367</v>
          </cell>
          <cell r="AP45">
            <v>1744715.4521549945</v>
          </cell>
          <cell r="AQ45">
            <v>1444321.6434099008</v>
          </cell>
          <cell r="AR45">
            <v>300393.80874509364</v>
          </cell>
          <cell r="AS45">
            <v>631890.80874509364</v>
          </cell>
        </row>
        <row r="46">
          <cell r="B46" t="str">
            <v>200573000A</v>
          </cell>
          <cell r="C46" t="str">
            <v>200697510F</v>
          </cell>
          <cell r="G46" t="str">
            <v>Private</v>
          </cell>
          <cell r="H46" t="str">
            <v xml:space="preserve">BRISTOW ENDEAVOR HEALTHCARE, LLC </v>
          </cell>
          <cell r="I46" t="str">
            <v>700 W. 7TH STREET  SUITE 6</v>
          </cell>
          <cell r="J46" t="str">
            <v xml:space="preserve">BRISTOW        </v>
          </cell>
          <cell r="K46" t="str">
            <v>OK</v>
          </cell>
          <cell r="L46" t="str">
            <v>74010</v>
          </cell>
          <cell r="M46">
            <v>0.1913</v>
          </cell>
          <cell r="N46" t="str">
            <v>I</v>
          </cell>
          <cell r="O46">
            <v>200</v>
          </cell>
          <cell r="P46">
            <v>200</v>
          </cell>
          <cell r="Q46">
            <v>10636225.880000001</v>
          </cell>
          <cell r="R46">
            <v>1129852.1100000001</v>
          </cell>
          <cell r="S46">
            <v>15204.33</v>
          </cell>
          <cell r="T46">
            <v>0</v>
          </cell>
          <cell r="V46">
            <v>0</v>
          </cell>
          <cell r="W46">
            <v>0</v>
          </cell>
          <cell r="X46">
            <v>1226222.0000000002</v>
          </cell>
          <cell r="Y46">
            <v>0</v>
          </cell>
          <cell r="AA46">
            <v>2034710.0108440001</v>
          </cell>
          <cell r="AB46">
            <v>2371278.4400000004</v>
          </cell>
          <cell r="AC46">
            <v>-336568.42915600026</v>
          </cell>
          <cell r="AE46">
            <v>20475490.050000008</v>
          </cell>
          <cell r="AF46">
            <v>2335327.1199999996</v>
          </cell>
          <cell r="AG46">
            <v>139389.72618468298</v>
          </cell>
          <cell r="AH46">
            <v>0</v>
          </cell>
          <cell r="AJ46">
            <v>739974</v>
          </cell>
          <cell r="AL46">
            <v>3916961.2465650016</v>
          </cell>
          <cell r="AM46">
            <v>3214690.8461846826</v>
          </cell>
          <cell r="AN46">
            <v>702270.40038031898</v>
          </cell>
          <cell r="AP46">
            <v>5951671.2574090017</v>
          </cell>
          <cell r="AQ46">
            <v>5585969.2861846834</v>
          </cell>
          <cell r="AR46">
            <v>365701.97122431826</v>
          </cell>
          <cell r="AS46">
            <v>2331897.9712243183</v>
          </cell>
        </row>
        <row r="47">
          <cell r="B47" t="str">
            <v>100700010G</v>
          </cell>
          <cell r="G47" t="str">
            <v>Private</v>
          </cell>
          <cell r="H47" t="str">
            <v xml:space="preserve">CLINTON HMA LLC </v>
          </cell>
          <cell r="I47" t="str">
            <v xml:space="preserve">100 N 30TH ST  </v>
          </cell>
          <cell r="J47" t="str">
            <v xml:space="preserve">CLINTON        </v>
          </cell>
          <cell r="K47" t="str">
            <v>OK</v>
          </cell>
          <cell r="L47" t="str">
            <v>73601</v>
          </cell>
          <cell r="M47">
            <v>0.2097</v>
          </cell>
          <cell r="N47" t="str">
            <v>I</v>
          </cell>
          <cell r="O47">
            <v>413</v>
          </cell>
          <cell r="P47">
            <v>413</v>
          </cell>
          <cell r="Q47">
            <v>4045917.79</v>
          </cell>
          <cell r="R47">
            <v>544391.77</v>
          </cell>
          <cell r="S47">
            <v>33021.67</v>
          </cell>
          <cell r="T47">
            <v>0</v>
          </cell>
          <cell r="V47">
            <v>0</v>
          </cell>
          <cell r="W47">
            <v>0</v>
          </cell>
          <cell r="X47">
            <v>803191</v>
          </cell>
          <cell r="Y47">
            <v>0</v>
          </cell>
          <cell r="AA47">
            <v>848428.96056299994</v>
          </cell>
          <cell r="AB47">
            <v>1380604.44</v>
          </cell>
          <cell r="AC47">
            <v>-532175.479437</v>
          </cell>
          <cell r="AE47">
            <v>13731290.590000099</v>
          </cell>
          <cell r="AF47">
            <v>1236565.1500000001</v>
          </cell>
          <cell r="AG47">
            <v>171214.68</v>
          </cell>
          <cell r="AH47">
            <v>0</v>
          </cell>
          <cell r="AJ47">
            <v>372554</v>
          </cell>
          <cell r="AL47">
            <v>2879451.6367230206</v>
          </cell>
          <cell r="AM47">
            <v>1780333.83</v>
          </cell>
          <cell r="AN47">
            <v>1099117.8067230205</v>
          </cell>
          <cell r="AP47">
            <v>3727880.5972860204</v>
          </cell>
          <cell r="AQ47">
            <v>3160938.27</v>
          </cell>
          <cell r="AR47">
            <v>566942.32728602039</v>
          </cell>
          <cell r="AS47">
            <v>1742687.3272860204</v>
          </cell>
        </row>
        <row r="48">
          <cell r="B48" t="str">
            <v>100746230C</v>
          </cell>
          <cell r="G48" t="str">
            <v>Private</v>
          </cell>
          <cell r="H48" t="str">
            <v xml:space="preserve">COMMUNITY HOSPITAL, LLC </v>
          </cell>
          <cell r="I48" t="str">
            <v xml:space="preserve">9800 BROADWAY EXTENSION  </v>
          </cell>
          <cell r="J48" t="str">
            <v xml:space="preserve">OKLAHOMA CITY  </v>
          </cell>
          <cell r="K48" t="str">
            <v>OK</v>
          </cell>
          <cell r="L48" t="str">
            <v>73114</v>
          </cell>
          <cell r="M48">
            <v>0.1701</v>
          </cell>
          <cell r="N48" t="str">
            <v>I</v>
          </cell>
          <cell r="O48">
            <v>19</v>
          </cell>
          <cell r="P48">
            <v>19</v>
          </cell>
          <cell r="Q48">
            <v>1264890.42</v>
          </cell>
          <cell r="R48">
            <v>169187.46</v>
          </cell>
          <cell r="S48">
            <v>25268.58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A48">
            <v>215157.86044199998</v>
          </cell>
          <cell r="AB48">
            <v>194456.03999999998</v>
          </cell>
          <cell r="AC48">
            <v>20701.820441999997</v>
          </cell>
          <cell r="AE48">
            <v>5297475.9600000009</v>
          </cell>
          <cell r="AF48">
            <v>638755.56999999902</v>
          </cell>
          <cell r="AG48">
            <v>129417.16007584453</v>
          </cell>
          <cell r="AH48">
            <v>0</v>
          </cell>
          <cell r="AJ48">
            <v>0</v>
          </cell>
          <cell r="AL48">
            <v>901100.66079600016</v>
          </cell>
          <cell r="AM48">
            <v>768172.73007584352</v>
          </cell>
          <cell r="AN48">
            <v>132927.93072015664</v>
          </cell>
          <cell r="AP48">
            <v>1116258.5212380001</v>
          </cell>
          <cell r="AQ48">
            <v>962628.77007584344</v>
          </cell>
          <cell r="AR48">
            <v>153629.7511621567</v>
          </cell>
          <cell r="AS48">
            <v>153629.7511621567</v>
          </cell>
        </row>
        <row r="49">
          <cell r="B49" t="str">
            <v>200693850A</v>
          </cell>
          <cell r="G49" t="str">
            <v>Private</v>
          </cell>
          <cell r="H49" t="str">
            <v xml:space="preserve">CURAHEALTH OKLAHOMA CITY </v>
          </cell>
          <cell r="I49" t="str">
            <v xml:space="preserve">1407 NORTH ROBINSON AVENUE  </v>
          </cell>
          <cell r="J49" t="str">
            <v xml:space="preserve">OKLAHOMA CITY  </v>
          </cell>
          <cell r="K49" t="str">
            <v>OK</v>
          </cell>
          <cell r="L49" t="str">
            <v>73103</v>
          </cell>
          <cell r="M49">
            <v>0.2404</v>
          </cell>
          <cell r="N49" t="str">
            <v>I</v>
          </cell>
          <cell r="O49">
            <v>212</v>
          </cell>
          <cell r="P49">
            <v>212</v>
          </cell>
          <cell r="Q49">
            <v>1097965.77</v>
          </cell>
          <cell r="R49">
            <v>201809.76</v>
          </cell>
          <cell r="S49">
            <v>46750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A49">
            <v>263950.97110800003</v>
          </cell>
          <cell r="AB49">
            <v>248559.76</v>
          </cell>
          <cell r="AC49">
            <v>15391.211108000018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P49">
            <v>263950.97110800003</v>
          </cell>
          <cell r="AQ49">
            <v>248559.76</v>
          </cell>
          <cell r="AR49">
            <v>15391.211108000018</v>
          </cell>
          <cell r="AS49">
            <v>15391.211108000018</v>
          </cell>
        </row>
        <row r="50">
          <cell r="B50" t="str">
            <v>200910710B</v>
          </cell>
          <cell r="C50" t="str">
            <v>200259440A</v>
          </cell>
          <cell r="G50" t="str">
            <v>Private</v>
          </cell>
          <cell r="H50" t="str">
            <v xml:space="preserve">DRUMRIGHT COMMUNITY HOSPITAL LLC </v>
          </cell>
          <cell r="I50" t="str">
            <v xml:space="preserve">610 W BYPASS  </v>
          </cell>
          <cell r="J50" t="str">
            <v xml:space="preserve">DRUMRIGHT      </v>
          </cell>
          <cell r="K50" t="str">
            <v>OK</v>
          </cell>
          <cell r="L50" t="str">
            <v>74030</v>
          </cell>
          <cell r="M50">
            <v>0.54520000000000002</v>
          </cell>
          <cell r="N50" t="str">
            <v>I</v>
          </cell>
          <cell r="O50">
            <v>274</v>
          </cell>
          <cell r="P50">
            <v>274</v>
          </cell>
          <cell r="Q50">
            <v>885953.8</v>
          </cell>
          <cell r="R50">
            <v>297272.81</v>
          </cell>
          <cell r="S50">
            <v>691.08</v>
          </cell>
          <cell r="T50">
            <v>0</v>
          </cell>
          <cell r="V50">
            <v>0</v>
          </cell>
          <cell r="W50">
            <v>0</v>
          </cell>
          <cell r="X50">
            <v>311656</v>
          </cell>
          <cell r="Y50">
            <v>0</v>
          </cell>
          <cell r="AA50">
            <v>483022.01176000002</v>
          </cell>
          <cell r="AB50">
            <v>609619.89</v>
          </cell>
          <cell r="AC50">
            <v>-126597.87823999999</v>
          </cell>
          <cell r="AE50">
            <v>4408415.4999999804</v>
          </cell>
          <cell r="AF50">
            <v>654925.49999999988</v>
          </cell>
          <cell r="AG50">
            <v>45604.654356071522</v>
          </cell>
          <cell r="AH50">
            <v>0</v>
          </cell>
          <cell r="AJ50">
            <v>1302629</v>
          </cell>
          <cell r="AL50">
            <v>2403468.1305999896</v>
          </cell>
          <cell r="AM50">
            <v>2003159.1543560713</v>
          </cell>
          <cell r="AN50">
            <v>400308.9762439183</v>
          </cell>
          <cell r="AP50">
            <v>2886490.1423599897</v>
          </cell>
          <cell r="AQ50">
            <v>2612779.0443560714</v>
          </cell>
          <cell r="AR50">
            <v>273711.09800391831</v>
          </cell>
          <cell r="AS50">
            <v>1887996.0980039183</v>
          </cell>
        </row>
        <row r="51">
          <cell r="B51" t="str">
            <v>100700120A</v>
          </cell>
          <cell r="G51" t="str">
            <v>Private</v>
          </cell>
          <cell r="H51" t="str">
            <v xml:space="preserve">DUNCAN REGIONAL HOSPITAL </v>
          </cell>
          <cell r="I51" t="str">
            <v xml:space="preserve">1407 N WHISENANT DR  </v>
          </cell>
          <cell r="J51" t="str">
            <v xml:space="preserve">DUNCAN         </v>
          </cell>
          <cell r="K51" t="str">
            <v>OK</v>
          </cell>
          <cell r="L51" t="str">
            <v>73533</v>
          </cell>
          <cell r="M51">
            <v>0.18590000000000001</v>
          </cell>
          <cell r="N51" t="str">
            <v>I</v>
          </cell>
          <cell r="O51">
            <v>3274</v>
          </cell>
          <cell r="P51">
            <v>3274</v>
          </cell>
          <cell r="Q51">
            <v>22486095.800000001</v>
          </cell>
          <cell r="R51">
            <v>3392386.26</v>
          </cell>
          <cell r="S51">
            <v>490004.39</v>
          </cell>
          <cell r="T51">
            <v>23715.56</v>
          </cell>
          <cell r="V51">
            <v>0</v>
          </cell>
          <cell r="W51">
            <v>0</v>
          </cell>
          <cell r="X51">
            <v>3010963</v>
          </cell>
          <cell r="Y51">
            <v>0</v>
          </cell>
          <cell r="AA51">
            <v>4203880.7692200001</v>
          </cell>
          <cell r="AB51">
            <v>6917069.21</v>
          </cell>
          <cell r="AC51">
            <v>-2713188.4407799998</v>
          </cell>
          <cell r="AE51">
            <v>58702371.5399995</v>
          </cell>
          <cell r="AF51">
            <v>7245409.3100001458</v>
          </cell>
          <cell r="AG51">
            <v>922570.22000000102</v>
          </cell>
          <cell r="AH51">
            <v>0</v>
          </cell>
          <cell r="AJ51">
            <v>1657305</v>
          </cell>
          <cell r="AL51">
            <v>10912770.869285908</v>
          </cell>
          <cell r="AM51">
            <v>9825284.5300001465</v>
          </cell>
          <cell r="AN51">
            <v>1087486.3392857611</v>
          </cell>
          <cell r="AP51">
            <v>15116651.638505908</v>
          </cell>
          <cell r="AQ51">
            <v>16742353.740000147</v>
          </cell>
          <cell r="AR51">
            <v>-1625702.1014942396</v>
          </cell>
          <cell r="AS51">
            <v>3042565.8985057604</v>
          </cell>
        </row>
        <row r="52">
          <cell r="B52" t="str">
            <v>100700120Q</v>
          </cell>
          <cell r="G52" t="str">
            <v>Private</v>
          </cell>
          <cell r="H52" t="str">
            <v xml:space="preserve">DUNCAN REGIONAL HOSPITAL INC </v>
          </cell>
          <cell r="I52" t="str">
            <v xml:space="preserve">U.S. HIGHWAYS 70 &amp; 81  </v>
          </cell>
          <cell r="J52" t="str">
            <v xml:space="preserve">WAURIKA        </v>
          </cell>
          <cell r="K52" t="str">
            <v>OK</v>
          </cell>
          <cell r="L52" t="str">
            <v>73573</v>
          </cell>
          <cell r="M52">
            <v>0.75329999999999997</v>
          </cell>
          <cell r="N52" t="str">
            <v>I</v>
          </cell>
          <cell r="O52">
            <v>1</v>
          </cell>
          <cell r="P52">
            <v>1</v>
          </cell>
          <cell r="Q52">
            <v>8110.17</v>
          </cell>
          <cell r="R52">
            <v>832.82</v>
          </cell>
          <cell r="S52">
            <v>1328.44</v>
          </cell>
          <cell r="T52">
            <v>0</v>
          </cell>
          <cell r="V52">
            <v>0</v>
          </cell>
          <cell r="W52">
            <v>0</v>
          </cell>
          <cell r="X52">
            <v>7460</v>
          </cell>
          <cell r="Y52">
            <v>0</v>
          </cell>
          <cell r="AA52">
            <v>6109.3910609999994</v>
          </cell>
          <cell r="AB52">
            <v>9621.26</v>
          </cell>
          <cell r="AC52">
            <v>-3511.8689390000009</v>
          </cell>
          <cell r="AE52">
            <v>1626615.57</v>
          </cell>
          <cell r="AF52">
            <v>253601.58</v>
          </cell>
          <cell r="AG52">
            <v>23265.06</v>
          </cell>
          <cell r="AH52">
            <v>0</v>
          </cell>
          <cell r="AJ52">
            <v>1431266</v>
          </cell>
          <cell r="AL52">
            <v>1225329.5088810001</v>
          </cell>
          <cell r="AM52">
            <v>1708132.6400000001</v>
          </cell>
          <cell r="AN52">
            <v>-482803.13111900003</v>
          </cell>
          <cell r="AP52">
            <v>1231438.8999420002</v>
          </cell>
          <cell r="AQ52">
            <v>1717753.9000000001</v>
          </cell>
          <cell r="AR52">
            <v>-486315.00005799998</v>
          </cell>
          <cell r="AS52">
            <v>952410.99994200002</v>
          </cell>
        </row>
        <row r="53">
          <cell r="B53" t="str">
            <v>200918290A</v>
          </cell>
          <cell r="G53" t="str">
            <v>Private</v>
          </cell>
          <cell r="H53" t="str">
            <v xml:space="preserve">FAIRFAX COMMUNITY HOSPITAL </v>
          </cell>
          <cell r="I53" t="str">
            <v xml:space="preserve">40 HOSPITAL ROAD  </v>
          </cell>
          <cell r="J53" t="str">
            <v xml:space="preserve">FAIRFAX        </v>
          </cell>
          <cell r="K53" t="str">
            <v>OK</v>
          </cell>
          <cell r="L53" t="str">
            <v>74637</v>
          </cell>
          <cell r="M53">
            <v>0.84950000000000003</v>
          </cell>
          <cell r="N53" t="str">
            <v>I</v>
          </cell>
          <cell r="O53">
            <v>56</v>
          </cell>
          <cell r="P53">
            <v>56</v>
          </cell>
          <cell r="Q53">
            <v>243723.98</v>
          </cell>
          <cell r="R53">
            <v>65524.51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10374</v>
          </cell>
          <cell r="Y53">
            <v>0</v>
          </cell>
          <cell r="AA53">
            <v>207043.52101000003</v>
          </cell>
          <cell r="AB53">
            <v>75898.510000000009</v>
          </cell>
          <cell r="AC53">
            <v>131145.01101000002</v>
          </cell>
          <cell r="AE53">
            <v>811721.97000000009</v>
          </cell>
          <cell r="AF53">
            <v>142081.62</v>
          </cell>
          <cell r="AG53">
            <v>4130.3599999999997</v>
          </cell>
          <cell r="AH53">
            <v>0</v>
          </cell>
          <cell r="AJ53">
            <v>558387</v>
          </cell>
          <cell r="AL53">
            <v>689557.81351500005</v>
          </cell>
          <cell r="AM53">
            <v>704598.98</v>
          </cell>
          <cell r="AN53">
            <v>-15041.166484999936</v>
          </cell>
          <cell r="AP53">
            <v>896601.33452500007</v>
          </cell>
          <cell r="AQ53">
            <v>780497.49</v>
          </cell>
          <cell r="AR53">
            <v>116103.84452500008</v>
          </cell>
          <cell r="AS53">
            <v>684864.84452500008</v>
          </cell>
        </row>
        <row r="54">
          <cell r="B54" t="str">
            <v>100699410A</v>
          </cell>
          <cell r="C54" t="str">
            <v>100699410G</v>
          </cell>
          <cell r="D54" t="str">
            <v>100699410F</v>
          </cell>
          <cell r="G54" t="str">
            <v>Private</v>
          </cell>
          <cell r="H54" t="str">
            <v xml:space="preserve">GREAT PLAINS REGIONAL MEDICAL CENTER </v>
          </cell>
          <cell r="I54" t="str">
            <v xml:space="preserve">1801 WEST THIRD  </v>
          </cell>
          <cell r="J54" t="str">
            <v xml:space="preserve">ELK CITY       </v>
          </cell>
          <cell r="K54" t="str">
            <v>OK</v>
          </cell>
          <cell r="L54" t="str">
            <v>73644</v>
          </cell>
          <cell r="M54">
            <v>0.25580000000000003</v>
          </cell>
          <cell r="N54" t="str">
            <v>I</v>
          </cell>
          <cell r="O54">
            <v>1735</v>
          </cell>
          <cell r="P54">
            <v>1735</v>
          </cell>
          <cell r="Q54">
            <v>10312201.9</v>
          </cell>
          <cell r="R54">
            <v>1773377.6300000001</v>
          </cell>
          <cell r="S54">
            <v>280129.86</v>
          </cell>
          <cell r="T54">
            <v>1085.01</v>
          </cell>
          <cell r="V54">
            <v>0</v>
          </cell>
          <cell r="W54">
            <v>0</v>
          </cell>
          <cell r="X54">
            <v>1887772</v>
          </cell>
          <cell r="Y54">
            <v>0</v>
          </cell>
          <cell r="AA54">
            <v>2638946.2560200002</v>
          </cell>
          <cell r="AB54">
            <v>3942364.5</v>
          </cell>
          <cell r="AC54">
            <v>-1303418.2439799998</v>
          </cell>
          <cell r="AE54">
            <v>21462621.849999979</v>
          </cell>
          <cell r="AF54">
            <v>3593156.6500000111</v>
          </cell>
          <cell r="AG54">
            <v>369559.54838612326</v>
          </cell>
          <cell r="AH54">
            <v>0</v>
          </cell>
          <cell r="AJ54">
            <v>923521</v>
          </cell>
          <cell r="AL54">
            <v>5490138.6692299955</v>
          </cell>
          <cell r="AM54">
            <v>4886237.1983861346</v>
          </cell>
          <cell r="AN54">
            <v>603901.47084386088</v>
          </cell>
          <cell r="AP54">
            <v>8129084.9252499957</v>
          </cell>
          <cell r="AQ54">
            <v>8828601.6983861346</v>
          </cell>
          <cell r="AR54">
            <v>-699516.77313613892</v>
          </cell>
          <cell r="AS54">
            <v>2111776.2268638611</v>
          </cell>
        </row>
        <row r="55">
          <cell r="B55" t="str">
            <v>200925590A</v>
          </cell>
          <cell r="G55" t="str">
            <v>Private</v>
          </cell>
          <cell r="H55" t="str">
            <v xml:space="preserve">HASKELL REGIONAL HOSPITAL INC. </v>
          </cell>
          <cell r="I55" t="str">
            <v xml:space="preserve">401 NW H ST  </v>
          </cell>
          <cell r="J55" t="str">
            <v xml:space="preserve">STIGLER        </v>
          </cell>
          <cell r="K55" t="str">
            <v>OK</v>
          </cell>
          <cell r="L55" t="str">
            <v>74462</v>
          </cell>
          <cell r="M55">
            <v>0.97409999999999997</v>
          </cell>
          <cell r="N55" t="str">
            <v>I</v>
          </cell>
          <cell r="O55">
            <v>43</v>
          </cell>
          <cell r="P55">
            <v>43</v>
          </cell>
          <cell r="Q55">
            <v>178483.66</v>
          </cell>
          <cell r="R55">
            <v>61353.82</v>
          </cell>
          <cell r="S55">
            <v>4596</v>
          </cell>
          <cell r="T55">
            <v>0</v>
          </cell>
          <cell r="V55">
            <v>0</v>
          </cell>
          <cell r="W55">
            <v>0</v>
          </cell>
          <cell r="X55">
            <v>170863</v>
          </cell>
          <cell r="Y55">
            <v>0</v>
          </cell>
          <cell r="AA55">
            <v>173860.93320599999</v>
          </cell>
          <cell r="AB55">
            <v>236812.82</v>
          </cell>
          <cell r="AC55">
            <v>-62951.88679400002</v>
          </cell>
          <cell r="AE55">
            <v>3459156.27</v>
          </cell>
          <cell r="AF55">
            <v>427675.91999999899</v>
          </cell>
          <cell r="AG55">
            <v>4725.1868962835779</v>
          </cell>
          <cell r="AH55">
            <v>0</v>
          </cell>
          <cell r="AJ55">
            <v>2092740</v>
          </cell>
          <cell r="AL55">
            <v>3369564.1226069997</v>
          </cell>
          <cell r="AM55">
            <v>2525141.1068962826</v>
          </cell>
          <cell r="AN55">
            <v>844423.01571071707</v>
          </cell>
          <cell r="AP55">
            <v>3543425.0558129996</v>
          </cell>
          <cell r="AQ55">
            <v>2761953.9268962825</v>
          </cell>
          <cell r="AR55">
            <v>781471.12891671713</v>
          </cell>
          <cell r="AS55">
            <v>3045074.1289167171</v>
          </cell>
        </row>
        <row r="56">
          <cell r="B56" t="str">
            <v>200044190A</v>
          </cell>
          <cell r="G56" t="str">
            <v>Private</v>
          </cell>
          <cell r="H56" t="str">
            <v xml:space="preserve">HILLCREST HOSPITAL CUSHING </v>
          </cell>
          <cell r="I56" t="str">
            <v xml:space="preserve">1027 E CHERRY ST  </v>
          </cell>
          <cell r="J56" t="str">
            <v xml:space="preserve">CUSHING        </v>
          </cell>
          <cell r="K56" t="str">
            <v>OK</v>
          </cell>
          <cell r="L56" t="str">
            <v>74023</v>
          </cell>
          <cell r="M56">
            <v>0.20480000000000001</v>
          </cell>
          <cell r="N56" t="str">
            <v>I</v>
          </cell>
          <cell r="O56">
            <v>258</v>
          </cell>
          <cell r="P56">
            <v>258</v>
          </cell>
          <cell r="Q56">
            <v>1833713.47</v>
          </cell>
          <cell r="R56">
            <v>283065.44</v>
          </cell>
          <cell r="S56">
            <v>27614.34</v>
          </cell>
          <cell r="T56">
            <v>0</v>
          </cell>
          <cell r="V56">
            <v>0</v>
          </cell>
          <cell r="W56">
            <v>0</v>
          </cell>
          <cell r="X56">
            <v>443168</v>
          </cell>
          <cell r="Y56">
            <v>0</v>
          </cell>
          <cell r="AA56">
            <v>375544.51865600003</v>
          </cell>
          <cell r="AB56">
            <v>753847.78</v>
          </cell>
          <cell r="AC56">
            <v>-378303.261344</v>
          </cell>
          <cell r="AE56">
            <v>15341103.0499999</v>
          </cell>
          <cell r="AF56">
            <v>1444538.72999999</v>
          </cell>
          <cell r="AG56">
            <v>129778.88</v>
          </cell>
          <cell r="AH56">
            <v>0</v>
          </cell>
          <cell r="AJ56">
            <v>415309</v>
          </cell>
          <cell r="AL56">
            <v>3141857.9046399798</v>
          </cell>
          <cell r="AM56">
            <v>1989626.6099999901</v>
          </cell>
          <cell r="AN56">
            <v>1152231.2946399897</v>
          </cell>
          <cell r="AP56">
            <v>3517402.4232959799</v>
          </cell>
          <cell r="AQ56">
            <v>2743474.3899999904</v>
          </cell>
          <cell r="AR56">
            <v>773928.0332959895</v>
          </cell>
          <cell r="AS56">
            <v>1632405.0332959895</v>
          </cell>
        </row>
        <row r="57">
          <cell r="B57" t="str">
            <v>200735850A</v>
          </cell>
          <cell r="G57" t="str">
            <v>Private</v>
          </cell>
          <cell r="H57" t="str">
            <v xml:space="preserve">HILLCREST HOSPITAL PRYOR </v>
          </cell>
          <cell r="I57" t="str">
            <v xml:space="preserve">111 N. BAILEY STREET  </v>
          </cell>
          <cell r="J57" t="str">
            <v xml:space="preserve">PRYOR          </v>
          </cell>
          <cell r="K57" t="str">
            <v>OK</v>
          </cell>
          <cell r="L57" t="str">
            <v>74361</v>
          </cell>
          <cell r="M57">
            <v>0.15490000000000001</v>
          </cell>
          <cell r="N57" t="str">
            <v>I</v>
          </cell>
          <cell r="O57">
            <v>311</v>
          </cell>
          <cell r="P57">
            <v>311</v>
          </cell>
          <cell r="Q57">
            <v>2515216.54</v>
          </cell>
          <cell r="R57">
            <v>376907.9</v>
          </cell>
          <cell r="S57">
            <v>15464.61</v>
          </cell>
          <cell r="T57">
            <v>0</v>
          </cell>
          <cell r="V57">
            <v>0</v>
          </cell>
          <cell r="W57">
            <v>0</v>
          </cell>
          <cell r="X57">
            <v>306093</v>
          </cell>
          <cell r="Y57">
            <v>0</v>
          </cell>
          <cell r="AA57">
            <v>389607.04204600002</v>
          </cell>
          <cell r="AB57">
            <v>698465.51</v>
          </cell>
          <cell r="AC57">
            <v>-308858.46795399999</v>
          </cell>
          <cell r="AE57">
            <v>27207114.710000198</v>
          </cell>
          <cell r="AF57">
            <v>2854644.3999999799</v>
          </cell>
          <cell r="AG57">
            <v>234032.89252485335</v>
          </cell>
          <cell r="AH57">
            <v>0</v>
          </cell>
          <cell r="AJ57">
            <v>704958</v>
          </cell>
          <cell r="AL57">
            <v>4214382.0685790312</v>
          </cell>
          <cell r="AM57">
            <v>3793635.2925248332</v>
          </cell>
          <cell r="AN57">
            <v>420746.77605419792</v>
          </cell>
          <cell r="AP57">
            <v>4603989.1106250314</v>
          </cell>
          <cell r="AQ57">
            <v>4492100.802524833</v>
          </cell>
          <cell r="AR57">
            <v>111888.3081001984</v>
          </cell>
          <cell r="AS57">
            <v>1122939.3081001984</v>
          </cell>
        </row>
        <row r="58">
          <cell r="B58" t="str">
            <v>200044210A</v>
          </cell>
          <cell r="C58" t="str">
            <v>200044210B</v>
          </cell>
          <cell r="G58" t="str">
            <v>Private</v>
          </cell>
          <cell r="H58" t="str">
            <v xml:space="preserve">HILLCREST MEDICAL CENTER </v>
          </cell>
          <cell r="I58" t="str">
            <v xml:space="preserve">1120 S UTICA AVE  </v>
          </cell>
          <cell r="J58" t="str">
            <v xml:space="preserve">TULSA          </v>
          </cell>
          <cell r="K58" t="str">
            <v>OK</v>
          </cell>
          <cell r="L58" t="str">
            <v>74104</v>
          </cell>
          <cell r="M58">
            <v>0.14510000000000001</v>
          </cell>
          <cell r="N58" t="str">
            <v>I</v>
          </cell>
          <cell r="O58">
            <v>35933</v>
          </cell>
          <cell r="P58">
            <v>35933</v>
          </cell>
          <cell r="Q58">
            <v>526629613.65000004</v>
          </cell>
          <cell r="R58">
            <v>48085607.460000001</v>
          </cell>
          <cell r="S58">
            <v>2989528.23</v>
          </cell>
          <cell r="T58">
            <v>135502.04</v>
          </cell>
          <cell r="V58">
            <v>527587</v>
          </cell>
          <cell r="W58">
            <v>0</v>
          </cell>
          <cell r="X58">
            <v>44970941</v>
          </cell>
          <cell r="Y58">
            <v>0</v>
          </cell>
          <cell r="AA58">
            <v>76549458.98061502</v>
          </cell>
          <cell r="AB58">
            <v>96709165.729999989</v>
          </cell>
          <cell r="AC58">
            <v>-20159706.749384969</v>
          </cell>
          <cell r="AE58">
            <v>201285547.179997</v>
          </cell>
          <cell r="AF58">
            <v>14683741.730000509</v>
          </cell>
          <cell r="AG58">
            <v>1344952.98</v>
          </cell>
          <cell r="AH58">
            <v>0</v>
          </cell>
          <cell r="AJ58">
            <v>4273692.0000000009</v>
          </cell>
          <cell r="AL58">
            <v>29206532.895817567</v>
          </cell>
          <cell r="AM58">
            <v>20302386.710000511</v>
          </cell>
          <cell r="AN58">
            <v>8904146.1858170554</v>
          </cell>
          <cell r="AP58">
            <v>105755991.87643258</v>
          </cell>
          <cell r="AQ58">
            <v>117011552.4400005</v>
          </cell>
          <cell r="AR58">
            <v>-11255560.563567922</v>
          </cell>
          <cell r="AS58">
            <v>37989072.436432078</v>
          </cell>
        </row>
        <row r="59">
          <cell r="B59" t="str">
            <v>100806400C</v>
          </cell>
          <cell r="C59" t="str">
            <v>100806400X</v>
          </cell>
          <cell r="D59" t="str">
            <v>100699740B</v>
          </cell>
          <cell r="G59" t="str">
            <v>Private</v>
          </cell>
          <cell r="H59" t="str">
            <v xml:space="preserve">INTEGRIS BAPTIST MEDICAL C </v>
          </cell>
          <cell r="I59" t="str">
            <v xml:space="preserve">3300 NW EXPRESSWAY  </v>
          </cell>
          <cell r="J59" t="str">
            <v xml:space="preserve">OKLAHOMA CITY  </v>
          </cell>
          <cell r="K59" t="str">
            <v>OK</v>
          </cell>
          <cell r="L59" t="str">
            <v>73112</v>
          </cell>
          <cell r="M59">
            <v>0.16220000000000001</v>
          </cell>
          <cell r="N59" t="str">
            <v>I</v>
          </cell>
          <cell r="O59">
            <v>42929</v>
          </cell>
          <cell r="P59">
            <v>42929</v>
          </cell>
          <cell r="Q59">
            <v>610369399.16999996</v>
          </cell>
          <cell r="R59">
            <v>59020394.170000002</v>
          </cell>
          <cell r="S59">
            <v>6229921.46</v>
          </cell>
          <cell r="T59">
            <v>429677.02999999997</v>
          </cell>
          <cell r="V59">
            <v>600156</v>
          </cell>
          <cell r="W59">
            <v>0</v>
          </cell>
          <cell r="X59">
            <v>61981948.999999993</v>
          </cell>
          <cell r="Y59">
            <v>479564.76</v>
          </cell>
          <cell r="AA59">
            <v>99431593.575374007</v>
          </cell>
          <cell r="AB59">
            <v>128741662.42</v>
          </cell>
          <cell r="AC59">
            <v>-29310068.844625995</v>
          </cell>
          <cell r="AE59">
            <v>297090278.26999998</v>
          </cell>
          <cell r="AF59">
            <v>23869239.510000911</v>
          </cell>
          <cell r="AG59">
            <v>3325083.46</v>
          </cell>
          <cell r="AH59">
            <v>0</v>
          </cell>
          <cell r="AJ59">
            <v>5930283</v>
          </cell>
          <cell r="AL59">
            <v>48188043.135394</v>
          </cell>
          <cell r="AM59">
            <v>33124605.970000912</v>
          </cell>
          <cell r="AN59">
            <v>15063437.165393088</v>
          </cell>
          <cell r="AP59">
            <v>147619636.71076801</v>
          </cell>
          <cell r="AQ59">
            <v>161866268.39000091</v>
          </cell>
          <cell r="AR59">
            <v>-14246631.679232895</v>
          </cell>
          <cell r="AS59">
            <v>53665600.320767097</v>
          </cell>
        </row>
        <row r="60">
          <cell r="B60" t="str">
            <v>100699500A</v>
          </cell>
          <cell r="C60" t="str">
            <v>200285100D</v>
          </cell>
          <cell r="G60" t="str">
            <v>Private</v>
          </cell>
          <cell r="H60" t="str">
            <v xml:space="preserve">INTEGRIS BASS MEM BAP </v>
          </cell>
          <cell r="I60" t="str">
            <v xml:space="preserve">600 SOUTH MONROE  </v>
          </cell>
          <cell r="J60" t="str">
            <v xml:space="preserve">ENID           </v>
          </cell>
          <cell r="K60" t="str">
            <v>OK</v>
          </cell>
          <cell r="L60" t="str">
            <v>73701</v>
          </cell>
          <cell r="M60">
            <v>0.17549999999999999</v>
          </cell>
          <cell r="N60" t="str">
            <v>I</v>
          </cell>
          <cell r="O60">
            <v>3601</v>
          </cell>
          <cell r="P60">
            <v>3601</v>
          </cell>
          <cell r="Q60">
            <v>32658273.66</v>
          </cell>
          <cell r="R60">
            <v>3441160.19</v>
          </cell>
          <cell r="S60">
            <v>749823.64999999991</v>
          </cell>
          <cell r="T60">
            <v>5129.09</v>
          </cell>
          <cell r="V60">
            <v>2532</v>
          </cell>
          <cell r="W60">
            <v>0</v>
          </cell>
          <cell r="X60">
            <v>7016356</v>
          </cell>
          <cell r="Y60">
            <v>0</v>
          </cell>
          <cell r="AA60">
            <v>5736656.1173299998</v>
          </cell>
          <cell r="AB60">
            <v>11215000.93</v>
          </cell>
          <cell r="AC60">
            <v>-5478344.8126699999</v>
          </cell>
          <cell r="AE60">
            <v>58520376.609999999</v>
          </cell>
          <cell r="AF60">
            <v>4568610.8300000606</v>
          </cell>
          <cell r="AG60">
            <v>395579.28</v>
          </cell>
          <cell r="AH60">
            <v>0</v>
          </cell>
          <cell r="AJ60">
            <v>1223722.0000000002</v>
          </cell>
          <cell r="AL60">
            <v>10270326.095054999</v>
          </cell>
          <cell r="AM60">
            <v>6187912.1100000609</v>
          </cell>
          <cell r="AN60">
            <v>4082413.9850549381</v>
          </cell>
          <cell r="AP60">
            <v>16006982.212384999</v>
          </cell>
          <cell r="AQ60">
            <v>17402913.040000059</v>
          </cell>
          <cell r="AR60">
            <v>-1395930.8276150599</v>
          </cell>
          <cell r="AS60">
            <v>6844147.1723849401</v>
          </cell>
        </row>
        <row r="61">
          <cell r="B61" t="str">
            <v>100700610A</v>
          </cell>
          <cell r="G61" t="str">
            <v>Private</v>
          </cell>
          <cell r="H61" t="str">
            <v xml:space="preserve">INTEGRIS CANADIAN VALLEY HOSPITAL </v>
          </cell>
          <cell r="I61" t="str">
            <v xml:space="preserve">1201 HEALTH CENTER PARKWAY  </v>
          </cell>
          <cell r="J61" t="str">
            <v xml:space="preserve">YUKON          </v>
          </cell>
          <cell r="K61" t="str">
            <v>OK</v>
          </cell>
          <cell r="L61" t="str">
            <v>73099</v>
          </cell>
          <cell r="M61">
            <v>0.1404</v>
          </cell>
          <cell r="N61" t="str">
            <v>I</v>
          </cell>
          <cell r="O61">
            <v>4038</v>
          </cell>
          <cell r="P61">
            <v>4038</v>
          </cell>
          <cell r="Q61">
            <v>40087743.530000001</v>
          </cell>
          <cell r="R61">
            <v>4186700.71</v>
          </cell>
          <cell r="S61">
            <v>610187.15</v>
          </cell>
          <cell r="T61">
            <v>65585.509999999995</v>
          </cell>
          <cell r="V61">
            <v>0</v>
          </cell>
          <cell r="W61">
            <v>0</v>
          </cell>
          <cell r="X61">
            <v>4377626</v>
          </cell>
          <cell r="Y61">
            <v>0</v>
          </cell>
          <cell r="AA61">
            <v>5693904.7016119994</v>
          </cell>
          <cell r="AB61">
            <v>9240099.370000001</v>
          </cell>
          <cell r="AC61">
            <v>-3546194.6683880016</v>
          </cell>
          <cell r="AE61">
            <v>53482499.230000198</v>
          </cell>
          <cell r="AF61">
            <v>3802270.0200000196</v>
          </cell>
          <cell r="AG61">
            <v>682367.65</v>
          </cell>
          <cell r="AH61">
            <v>0</v>
          </cell>
          <cell r="AJ61">
            <v>1081881</v>
          </cell>
          <cell r="AL61">
            <v>7508942.891892028</v>
          </cell>
          <cell r="AM61">
            <v>5566518.6700000195</v>
          </cell>
          <cell r="AN61">
            <v>1942424.2218920086</v>
          </cell>
          <cell r="AP61">
            <v>13202847.593504027</v>
          </cell>
          <cell r="AQ61">
            <v>14806618.040000021</v>
          </cell>
          <cell r="AR61">
            <v>-1603770.4464959949</v>
          </cell>
          <cell r="AS61">
            <v>3855736.5535040051</v>
          </cell>
        </row>
        <row r="62">
          <cell r="B62" t="str">
            <v>200834400A</v>
          </cell>
          <cell r="C62" t="str">
            <v>200834400C</v>
          </cell>
          <cell r="D62" t="str">
            <v>200834400B</v>
          </cell>
          <cell r="E62" t="str">
            <v>200834400D</v>
          </cell>
          <cell r="G62" t="str">
            <v>Private</v>
          </cell>
          <cell r="H62" t="str">
            <v xml:space="preserve">INTEGRIS COMMUNITY HOSPITAL COUNCIL CROSSING </v>
          </cell>
          <cell r="I62" t="str">
            <v xml:space="preserve">9417 N. COUNCIL RD  </v>
          </cell>
          <cell r="J62" t="str">
            <v xml:space="preserve">OKLAHOMA CITY  </v>
          </cell>
          <cell r="K62" t="str">
            <v>OK</v>
          </cell>
          <cell r="L62" t="str">
            <v>73162</v>
          </cell>
          <cell r="M62">
            <v>0.1903</v>
          </cell>
          <cell r="N62" t="str">
            <v>I</v>
          </cell>
          <cell r="O62">
            <v>1</v>
          </cell>
          <cell r="P62">
            <v>1</v>
          </cell>
          <cell r="Q62">
            <v>-3377.7099999999991</v>
          </cell>
          <cell r="R62">
            <v>-176.88000000000011</v>
          </cell>
          <cell r="S62">
            <v>0</v>
          </cell>
          <cell r="T62">
            <v>0</v>
          </cell>
          <cell r="V62">
            <v>0</v>
          </cell>
          <cell r="W62">
            <v>0</v>
          </cell>
          <cell r="X62">
            <v>28187</v>
          </cell>
          <cell r="Y62">
            <v>0</v>
          </cell>
          <cell r="AA62">
            <v>-642.77821299999982</v>
          </cell>
          <cell r="AB62">
            <v>28010.12</v>
          </cell>
          <cell r="AC62">
            <v>-28652.898213</v>
          </cell>
          <cell r="AE62">
            <v>79440878.159999877</v>
          </cell>
          <cell r="AF62">
            <v>7484809.3399999281</v>
          </cell>
          <cell r="AG62">
            <v>223927</v>
          </cell>
          <cell r="AH62">
            <v>0</v>
          </cell>
          <cell r="AJ62">
            <v>1415133.0000000002</v>
          </cell>
          <cell r="AL62">
            <v>15117599.113847977</v>
          </cell>
          <cell r="AM62">
            <v>9123869.3399999291</v>
          </cell>
          <cell r="AN62">
            <v>5993729.7738480475</v>
          </cell>
          <cell r="AP62">
            <v>15116956.335634977</v>
          </cell>
          <cell r="AQ62">
            <v>9151879.4599999283</v>
          </cell>
          <cell r="AR62">
            <v>5965076.8756350484</v>
          </cell>
          <cell r="AS62">
            <v>7408396.8756350484</v>
          </cell>
        </row>
        <row r="63">
          <cell r="B63" t="str">
            <v>100699700A</v>
          </cell>
          <cell r="G63" t="str">
            <v>Private</v>
          </cell>
          <cell r="H63" t="str">
            <v xml:space="preserve">INTEGRIS GROVE HOSPITAL </v>
          </cell>
          <cell r="I63" t="str">
            <v xml:space="preserve">1001 E 18TH STREET  </v>
          </cell>
          <cell r="J63" t="str">
            <v xml:space="preserve">GROVE          </v>
          </cell>
          <cell r="K63" t="str">
            <v>OK</v>
          </cell>
          <cell r="L63" t="str">
            <v>74344</v>
          </cell>
          <cell r="M63">
            <v>0.17979999999999999</v>
          </cell>
          <cell r="N63" t="str">
            <v>I</v>
          </cell>
          <cell r="O63">
            <v>1421</v>
          </cell>
          <cell r="P63">
            <v>1421</v>
          </cell>
          <cell r="Q63">
            <v>13206142.689999999</v>
          </cell>
          <cell r="R63">
            <v>1607902.83</v>
          </cell>
          <cell r="S63">
            <v>202868.03</v>
          </cell>
          <cell r="T63">
            <v>10085.1</v>
          </cell>
          <cell r="V63">
            <v>0</v>
          </cell>
          <cell r="W63">
            <v>0</v>
          </cell>
          <cell r="X63">
            <v>2015308</v>
          </cell>
          <cell r="Y63">
            <v>0</v>
          </cell>
          <cell r="AA63">
            <v>2384549.5556619996</v>
          </cell>
          <cell r="AB63">
            <v>3836163.96</v>
          </cell>
          <cell r="AC63">
            <v>-1451614.4043380003</v>
          </cell>
          <cell r="AE63">
            <v>32643902.359999999</v>
          </cell>
          <cell r="AF63">
            <v>3391590.1300000097</v>
          </cell>
          <cell r="AG63">
            <v>360282.42</v>
          </cell>
          <cell r="AH63">
            <v>0</v>
          </cell>
          <cell r="AJ63">
            <v>871061</v>
          </cell>
          <cell r="AL63">
            <v>5869373.6443279991</v>
          </cell>
          <cell r="AM63">
            <v>4622933.5500000101</v>
          </cell>
          <cell r="AN63">
            <v>1246440.094327989</v>
          </cell>
          <cell r="AP63">
            <v>8253923.1999899987</v>
          </cell>
          <cell r="AQ63">
            <v>8459097.5100000091</v>
          </cell>
          <cell r="AR63">
            <v>-205174.31001001038</v>
          </cell>
          <cell r="AS63">
            <v>2681194.6899899896</v>
          </cell>
        </row>
        <row r="64">
          <cell r="B64" t="str">
            <v>200405550A</v>
          </cell>
          <cell r="C64" t="str">
            <v>200405550C</v>
          </cell>
          <cell r="G64" t="str">
            <v>Private</v>
          </cell>
          <cell r="H64" t="str">
            <v xml:space="preserve">INTEGRIS HEALTH EDMOND, INC. </v>
          </cell>
          <cell r="I64" t="str">
            <v xml:space="preserve">4801 INTEGRIS PARKWAY  </v>
          </cell>
          <cell r="J64" t="str">
            <v xml:space="preserve">EDMOND         </v>
          </cell>
          <cell r="K64" t="str">
            <v>OK</v>
          </cell>
          <cell r="L64" t="str">
            <v>73034</v>
          </cell>
          <cell r="M64">
            <v>0.1492</v>
          </cell>
          <cell r="N64" t="str">
            <v>I</v>
          </cell>
          <cell r="O64">
            <v>3393</v>
          </cell>
          <cell r="P64">
            <v>3393</v>
          </cell>
          <cell r="Q64">
            <v>35384542.079999998</v>
          </cell>
          <cell r="R64">
            <v>3537214.55</v>
          </cell>
          <cell r="S64">
            <v>501010.07</v>
          </cell>
          <cell r="T64">
            <v>14386.06</v>
          </cell>
          <cell r="V64">
            <v>0</v>
          </cell>
          <cell r="W64">
            <v>0</v>
          </cell>
          <cell r="X64">
            <v>2753425</v>
          </cell>
          <cell r="Y64">
            <v>0</v>
          </cell>
          <cell r="AA64">
            <v>5293759.7383359997</v>
          </cell>
          <cell r="AB64">
            <v>6806035.6799999997</v>
          </cell>
          <cell r="AC64">
            <v>-1512275.941664</v>
          </cell>
          <cell r="AE64">
            <v>37151850.940000005</v>
          </cell>
          <cell r="AF64">
            <v>2822583.22000001</v>
          </cell>
          <cell r="AG64">
            <v>472620.03</v>
          </cell>
          <cell r="AH64">
            <v>0</v>
          </cell>
          <cell r="AJ64">
            <v>820254.99999999988</v>
          </cell>
          <cell r="AL64">
            <v>5543056.1602480011</v>
          </cell>
          <cell r="AM64">
            <v>4115458.2500000102</v>
          </cell>
          <cell r="AN64">
            <v>1427597.9102479909</v>
          </cell>
          <cell r="AP64">
            <v>10836815.898584001</v>
          </cell>
          <cell r="AQ64">
            <v>10921493.930000011</v>
          </cell>
          <cell r="AR64">
            <v>-84678.031416010112</v>
          </cell>
          <cell r="AS64">
            <v>3489001.9685839899</v>
          </cell>
        </row>
        <row r="65">
          <cell r="B65" t="str">
            <v>100699440A</v>
          </cell>
          <cell r="G65" t="str">
            <v>Private</v>
          </cell>
          <cell r="H65" t="str">
            <v xml:space="preserve">INTEGRIS MIAMI HOSPITAL </v>
          </cell>
          <cell r="I65" t="str">
            <v xml:space="preserve">200 SECOND AVE SW  </v>
          </cell>
          <cell r="J65" t="str">
            <v xml:space="preserve">MIAMI          </v>
          </cell>
          <cell r="K65" t="str">
            <v>OK</v>
          </cell>
          <cell r="L65" t="str">
            <v>74354</v>
          </cell>
          <cell r="M65">
            <v>0.21929999999999999</v>
          </cell>
          <cell r="N65" t="str">
            <v>I</v>
          </cell>
          <cell r="O65">
            <v>1546</v>
          </cell>
          <cell r="P65">
            <v>1546</v>
          </cell>
          <cell r="Q65">
            <v>13573955.07</v>
          </cell>
          <cell r="R65">
            <v>1925280.83</v>
          </cell>
          <cell r="S65">
            <v>151892.28</v>
          </cell>
          <cell r="T65">
            <v>7254.82</v>
          </cell>
          <cell r="V65">
            <v>0</v>
          </cell>
          <cell r="W65">
            <v>0</v>
          </cell>
          <cell r="X65">
            <v>1784302</v>
          </cell>
          <cell r="Y65">
            <v>0</v>
          </cell>
          <cell r="AA65">
            <v>2984023.1668509999</v>
          </cell>
          <cell r="AB65">
            <v>3868729.93</v>
          </cell>
          <cell r="AC65">
            <v>-884706.76314900024</v>
          </cell>
          <cell r="AE65">
            <v>29110640.729999997</v>
          </cell>
          <cell r="AF65">
            <v>3133596.98000002</v>
          </cell>
          <cell r="AG65">
            <v>329991.18</v>
          </cell>
          <cell r="AH65">
            <v>0</v>
          </cell>
          <cell r="AJ65">
            <v>865757</v>
          </cell>
          <cell r="AL65">
            <v>6383963.5120889992</v>
          </cell>
          <cell r="AM65">
            <v>4329345.1600000206</v>
          </cell>
          <cell r="AN65">
            <v>2054618.3520889785</v>
          </cell>
          <cell r="AP65">
            <v>9367986.6789399981</v>
          </cell>
          <cell r="AQ65">
            <v>8198075.0900000203</v>
          </cell>
          <cell r="AR65">
            <v>1169911.5889399778</v>
          </cell>
          <cell r="AS65">
            <v>3819970.5889399778</v>
          </cell>
        </row>
        <row r="66">
          <cell r="B66" t="str">
            <v>100700200A</v>
          </cell>
          <cell r="C66" t="str">
            <v>100700200R</v>
          </cell>
          <cell r="G66" t="str">
            <v>Private</v>
          </cell>
          <cell r="H66" t="str">
            <v xml:space="preserve">INTEGRIS SOUTHWEST MEDICAL CENTER </v>
          </cell>
          <cell r="I66" t="str">
            <v xml:space="preserve">4401 S WESTERN  </v>
          </cell>
          <cell r="J66" t="str">
            <v xml:space="preserve">OKLAHOMA CITY  </v>
          </cell>
          <cell r="K66" t="str">
            <v>OK</v>
          </cell>
          <cell r="L66" t="str">
            <v>73109</v>
          </cell>
          <cell r="M66">
            <v>0.14990000000000001</v>
          </cell>
          <cell r="N66" t="str">
            <v>I</v>
          </cell>
          <cell r="O66">
            <v>17343</v>
          </cell>
          <cell r="P66">
            <v>17343</v>
          </cell>
          <cell r="Q66">
            <v>215250478.00999999</v>
          </cell>
          <cell r="R66">
            <v>19059785.870000001</v>
          </cell>
          <cell r="S66">
            <v>1581076.03</v>
          </cell>
          <cell r="T66">
            <v>127752.89</v>
          </cell>
          <cell r="V66">
            <v>80939</v>
          </cell>
          <cell r="W66">
            <v>0</v>
          </cell>
          <cell r="X66">
            <v>18699320.999999996</v>
          </cell>
          <cell r="Y66">
            <v>0</v>
          </cell>
          <cell r="AA66">
            <v>32393799.543699</v>
          </cell>
          <cell r="AB66">
            <v>39548874.789999999</v>
          </cell>
          <cell r="AC66">
            <v>-7155075.2463009991</v>
          </cell>
          <cell r="AE66">
            <v>154334901.52000302</v>
          </cell>
          <cell r="AF66">
            <v>13177797.760001503</v>
          </cell>
          <cell r="AG66">
            <v>935487.27</v>
          </cell>
          <cell r="AH66">
            <v>0</v>
          </cell>
          <cell r="AJ66">
            <v>3344918</v>
          </cell>
          <cell r="AL66">
            <v>23134801.737848453</v>
          </cell>
          <cell r="AM66">
            <v>17458203.030001502</v>
          </cell>
          <cell r="AN66">
            <v>5676598.7078469507</v>
          </cell>
          <cell r="AP66">
            <v>55528601.281547457</v>
          </cell>
          <cell r="AQ66">
            <v>57007077.820001498</v>
          </cell>
          <cell r="AR66">
            <v>-1478476.5384540409</v>
          </cell>
          <cell r="AS66">
            <v>20565762.461545955</v>
          </cell>
        </row>
        <row r="67">
          <cell r="B67" t="str">
            <v>100699490A</v>
          </cell>
          <cell r="C67" t="str">
            <v>100699490J</v>
          </cell>
          <cell r="D67" t="str">
            <v>100699490K</v>
          </cell>
          <cell r="G67" t="str">
            <v>Private</v>
          </cell>
          <cell r="H67" t="str">
            <v xml:space="preserve">JANE PHILLIPS EP HSP </v>
          </cell>
          <cell r="I67" t="str">
            <v xml:space="preserve">3500 SE FRANK PHILLIPS BLVD  </v>
          </cell>
          <cell r="J67" t="str">
            <v xml:space="preserve">BARTLESVILLE   </v>
          </cell>
          <cell r="K67" t="str">
            <v>OK</v>
          </cell>
          <cell r="L67" t="str">
            <v>74006</v>
          </cell>
          <cell r="M67">
            <v>0.23499999999999999</v>
          </cell>
          <cell r="N67" t="str">
            <v>I</v>
          </cell>
          <cell r="O67">
            <v>2547</v>
          </cell>
          <cell r="P67">
            <v>2547</v>
          </cell>
          <cell r="Q67">
            <v>14564499.92</v>
          </cell>
          <cell r="R67">
            <v>3752397.53</v>
          </cell>
          <cell r="S67">
            <v>230151.27</v>
          </cell>
          <cell r="T67">
            <v>24153</v>
          </cell>
          <cell r="V67">
            <v>0</v>
          </cell>
          <cell r="W67">
            <v>0</v>
          </cell>
          <cell r="X67">
            <v>3896539</v>
          </cell>
          <cell r="Y67">
            <v>0</v>
          </cell>
          <cell r="AA67">
            <v>3446810.4811999998</v>
          </cell>
          <cell r="AB67">
            <v>7903240.7999999998</v>
          </cell>
          <cell r="AC67">
            <v>-4456430.3188000005</v>
          </cell>
          <cell r="AE67">
            <v>38503256.009999603</v>
          </cell>
          <cell r="AF67">
            <v>5312641.010000051</v>
          </cell>
          <cell r="AG67">
            <v>327515.91921683174</v>
          </cell>
          <cell r="AH67">
            <v>0</v>
          </cell>
          <cell r="AJ67">
            <v>1305782</v>
          </cell>
          <cell r="AL67">
            <v>9048265.1623499058</v>
          </cell>
          <cell r="AM67">
            <v>6945938.9292168831</v>
          </cell>
          <cell r="AN67">
            <v>2102326.2331330227</v>
          </cell>
          <cell r="AP67">
            <v>12495075.643549906</v>
          </cell>
          <cell r="AQ67">
            <v>14849179.729216883</v>
          </cell>
          <cell r="AR67">
            <v>-2354104.0856669769</v>
          </cell>
          <cell r="AS67">
            <v>2848216.9143330231</v>
          </cell>
        </row>
        <row r="68">
          <cell r="B68" t="str">
            <v>100700460A</v>
          </cell>
          <cell r="G68" t="str">
            <v>Private</v>
          </cell>
          <cell r="H68" t="str">
            <v xml:space="preserve">JANE PHILLIPS NOWATA </v>
          </cell>
          <cell r="I68" t="str">
            <v xml:space="preserve">237 S LOCUST STREET  </v>
          </cell>
          <cell r="J68" t="str">
            <v xml:space="preserve">NOWATA         </v>
          </cell>
          <cell r="K68" t="str">
            <v>OK</v>
          </cell>
          <cell r="L68" t="str">
            <v>74048</v>
          </cell>
          <cell r="M68">
            <v>0.71260000000000001</v>
          </cell>
          <cell r="N68" t="str">
            <v>I</v>
          </cell>
          <cell r="O68">
            <v>37</v>
          </cell>
          <cell r="P68">
            <v>37</v>
          </cell>
          <cell r="Q68">
            <v>86139.5</v>
          </cell>
          <cell r="R68">
            <v>49755.15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14598</v>
          </cell>
          <cell r="Y68">
            <v>0</v>
          </cell>
          <cell r="AA68">
            <v>61383.007700000002</v>
          </cell>
          <cell r="AB68">
            <v>64353.15</v>
          </cell>
          <cell r="AC68">
            <v>-2970.1422999999995</v>
          </cell>
          <cell r="AE68">
            <v>1964086.67</v>
          </cell>
          <cell r="AF68">
            <v>275270.94000000099</v>
          </cell>
          <cell r="AG68">
            <v>9324.0372756553061</v>
          </cell>
          <cell r="AH68">
            <v>0</v>
          </cell>
          <cell r="AJ68">
            <v>490422</v>
          </cell>
          <cell r="AL68">
            <v>1399608.1610419999</v>
          </cell>
          <cell r="AM68">
            <v>775016.9772756563</v>
          </cell>
          <cell r="AN68">
            <v>624591.18376634363</v>
          </cell>
          <cell r="AP68">
            <v>1460991.1687419999</v>
          </cell>
          <cell r="AQ68">
            <v>839370.12727565633</v>
          </cell>
          <cell r="AR68">
            <v>621621.04146634357</v>
          </cell>
          <cell r="AS68">
            <v>1126641.0414663437</v>
          </cell>
        </row>
        <row r="69">
          <cell r="B69" t="str">
            <v>200740630B</v>
          </cell>
          <cell r="C69" t="str">
            <v>100699750A</v>
          </cell>
          <cell r="G69" t="str">
            <v>Private</v>
          </cell>
          <cell r="H69" t="str">
            <v xml:space="preserve">MANGUM REGIONAL MEDICAL CENTER </v>
          </cell>
          <cell r="I69" t="str">
            <v xml:space="preserve">ONE WICKERSHAM DRIVE  </v>
          </cell>
          <cell r="J69" t="str">
            <v xml:space="preserve">MANGUM         </v>
          </cell>
          <cell r="K69" t="str">
            <v>OK</v>
          </cell>
          <cell r="L69" t="str">
            <v>73554</v>
          </cell>
          <cell r="M69">
            <v>0.49890000000000001</v>
          </cell>
          <cell r="N69" t="str">
            <v>I</v>
          </cell>
          <cell r="O69">
            <v>135</v>
          </cell>
          <cell r="P69">
            <v>135</v>
          </cell>
          <cell r="Q69">
            <v>526953.54</v>
          </cell>
          <cell r="R69">
            <v>152387.69</v>
          </cell>
          <cell r="S69">
            <v>37134</v>
          </cell>
          <cell r="T69">
            <v>0</v>
          </cell>
          <cell r="V69">
            <v>0</v>
          </cell>
          <cell r="W69">
            <v>0</v>
          </cell>
          <cell r="X69">
            <v>223169</v>
          </cell>
          <cell r="Y69">
            <v>0</v>
          </cell>
          <cell r="AA69">
            <v>262897.12110600004</v>
          </cell>
          <cell r="AB69">
            <v>412690.69</v>
          </cell>
          <cell r="AC69">
            <v>-149793.56889399997</v>
          </cell>
          <cell r="AE69">
            <v>1292409.3</v>
          </cell>
          <cell r="AF69">
            <v>162756.51999999999</v>
          </cell>
          <cell r="AG69">
            <v>7127.35</v>
          </cell>
          <cell r="AH69">
            <v>0</v>
          </cell>
          <cell r="AJ69">
            <v>436212</v>
          </cell>
          <cell r="AL69">
            <v>644782.99976999999</v>
          </cell>
          <cell r="AM69">
            <v>606095.87</v>
          </cell>
          <cell r="AN69">
            <v>38687.12977</v>
          </cell>
          <cell r="AP69">
            <v>907680.12087600003</v>
          </cell>
          <cell r="AQ69">
            <v>1018786.56</v>
          </cell>
          <cell r="AR69">
            <v>-111106.43912400003</v>
          </cell>
          <cell r="AS69">
            <v>548274.56087599997</v>
          </cell>
        </row>
        <row r="70">
          <cell r="B70" t="str">
            <v>100774650D</v>
          </cell>
          <cell r="G70" t="str">
            <v>Private</v>
          </cell>
          <cell r="H70" t="str">
            <v xml:space="preserve">MARY HURLEY HOSPITAL </v>
          </cell>
          <cell r="I70" t="str">
            <v xml:space="preserve">6 N COVINGTON  </v>
          </cell>
          <cell r="J70" t="str">
            <v xml:space="preserve">COALGATE       </v>
          </cell>
          <cell r="K70" t="str">
            <v>OK</v>
          </cell>
          <cell r="L70" t="str">
            <v>74538</v>
          </cell>
          <cell r="M70">
            <v>0.54549999999999998</v>
          </cell>
          <cell r="N70" t="str">
            <v>I</v>
          </cell>
          <cell r="O70">
            <v>156</v>
          </cell>
          <cell r="P70">
            <v>156</v>
          </cell>
          <cell r="Q70">
            <v>409754.05</v>
          </cell>
          <cell r="R70">
            <v>156499.25</v>
          </cell>
          <cell r="S70">
            <v>12192.16</v>
          </cell>
          <cell r="T70">
            <v>2843.15</v>
          </cell>
          <cell r="V70">
            <v>0</v>
          </cell>
          <cell r="W70">
            <v>0</v>
          </cell>
          <cell r="X70">
            <v>16898</v>
          </cell>
          <cell r="Y70">
            <v>0</v>
          </cell>
          <cell r="AA70">
            <v>226363.984275</v>
          </cell>
          <cell r="AB70">
            <v>188432.56</v>
          </cell>
          <cell r="AC70">
            <v>37931.424274999998</v>
          </cell>
          <cell r="AE70">
            <v>1125958.7100000002</v>
          </cell>
          <cell r="AF70">
            <v>259350.26</v>
          </cell>
          <cell r="AG70">
            <v>8470.9942030314705</v>
          </cell>
          <cell r="AH70">
            <v>0</v>
          </cell>
          <cell r="AJ70">
            <v>238803</v>
          </cell>
          <cell r="AL70">
            <v>614210.47630500013</v>
          </cell>
          <cell r="AM70">
            <v>506624.25420303148</v>
          </cell>
          <cell r="AN70">
            <v>107586.22210196865</v>
          </cell>
          <cell r="AP70">
            <v>840574.46058000019</v>
          </cell>
          <cell r="AQ70">
            <v>695056.81420303148</v>
          </cell>
          <cell r="AR70">
            <v>145517.64637696871</v>
          </cell>
          <cell r="AS70">
            <v>401218.64637696871</v>
          </cell>
        </row>
        <row r="71">
          <cell r="B71" t="str">
            <v>100700920A</v>
          </cell>
          <cell r="G71" t="str">
            <v>Private</v>
          </cell>
          <cell r="H71" t="str">
            <v xml:space="preserve">MCCURTAIN MEM HSP </v>
          </cell>
          <cell r="I71" t="str">
            <v xml:space="preserve">1301 E LINCOLN RD  </v>
          </cell>
          <cell r="J71" t="str">
            <v xml:space="preserve">IDABEL         </v>
          </cell>
          <cell r="K71" t="str">
            <v>OK</v>
          </cell>
          <cell r="L71" t="str">
            <v>74745</v>
          </cell>
          <cell r="M71">
            <v>0.31990000000000002</v>
          </cell>
          <cell r="N71" t="str">
            <v>I</v>
          </cell>
          <cell r="O71">
            <v>1154</v>
          </cell>
          <cell r="P71">
            <v>1154</v>
          </cell>
          <cell r="Q71">
            <v>3358465.74</v>
          </cell>
          <cell r="R71">
            <v>1433901.66</v>
          </cell>
          <cell r="S71">
            <v>134588.45000000001</v>
          </cell>
          <cell r="T71">
            <v>9677.8799999999992</v>
          </cell>
          <cell r="V71">
            <v>0</v>
          </cell>
          <cell r="W71">
            <v>0</v>
          </cell>
          <cell r="X71">
            <v>981082</v>
          </cell>
          <cell r="Y71">
            <v>0</v>
          </cell>
          <cell r="AA71">
            <v>1084051.0702259999</v>
          </cell>
          <cell r="AB71">
            <v>2559249.9899999998</v>
          </cell>
          <cell r="AC71">
            <v>-1475198.9197739998</v>
          </cell>
          <cell r="AE71">
            <v>7113164.3899999503</v>
          </cell>
          <cell r="AF71">
            <v>1888711.3599999999</v>
          </cell>
          <cell r="AG71">
            <v>47729.743686748385</v>
          </cell>
          <cell r="AH71">
            <v>0</v>
          </cell>
          <cell r="AJ71">
            <v>57733</v>
          </cell>
          <cell r="AL71">
            <v>2275501.2883609841</v>
          </cell>
          <cell r="AM71">
            <v>1994174.1036867483</v>
          </cell>
          <cell r="AN71">
            <v>281327.18467423576</v>
          </cell>
          <cell r="AP71">
            <v>3359552.3585869838</v>
          </cell>
          <cell r="AQ71">
            <v>4553424.0936867483</v>
          </cell>
          <cell r="AR71">
            <v>-1193871.7350997645</v>
          </cell>
          <cell r="AS71">
            <v>-155056.73509976454</v>
          </cell>
        </row>
        <row r="72">
          <cell r="B72" t="str">
            <v>200509290A</v>
          </cell>
          <cell r="C72" t="str">
            <v>200509290E</v>
          </cell>
          <cell r="D72" t="str">
            <v>200509290D</v>
          </cell>
          <cell r="G72" t="str">
            <v>Private</v>
          </cell>
          <cell r="H72" t="str">
            <v xml:space="preserve">MERCY HOSPITAL ADA, INC. </v>
          </cell>
          <cell r="I72" t="str">
            <v xml:space="preserve">430 NORTH MONTE VISTA  </v>
          </cell>
          <cell r="J72" t="str">
            <v xml:space="preserve">ADA            </v>
          </cell>
          <cell r="K72" t="str">
            <v>OK</v>
          </cell>
          <cell r="L72" t="str">
            <v>74820</v>
          </cell>
          <cell r="M72">
            <v>0.26629999999999998</v>
          </cell>
          <cell r="N72" t="str">
            <v>I</v>
          </cell>
          <cell r="O72">
            <v>3537</v>
          </cell>
          <cell r="P72">
            <v>3537</v>
          </cell>
          <cell r="Q72">
            <v>22640442.23</v>
          </cell>
          <cell r="R72">
            <v>4398446.7699999996</v>
          </cell>
          <cell r="S72">
            <v>427823.81</v>
          </cell>
          <cell r="T72">
            <v>39803.370000000003</v>
          </cell>
          <cell r="V72">
            <v>0</v>
          </cell>
          <cell r="W72">
            <v>0</v>
          </cell>
          <cell r="X72">
            <v>4376087</v>
          </cell>
          <cell r="Y72">
            <v>0</v>
          </cell>
          <cell r="AA72">
            <v>6068953.135849</v>
          </cell>
          <cell r="AB72">
            <v>9242160.9499999993</v>
          </cell>
          <cell r="AC72">
            <v>-3173207.8141509993</v>
          </cell>
          <cell r="AE72">
            <v>34983928.740000099</v>
          </cell>
          <cell r="AF72">
            <v>5067454.4100000402</v>
          </cell>
          <cell r="AG72">
            <v>470748.84</v>
          </cell>
          <cell r="AH72">
            <v>0</v>
          </cell>
          <cell r="AJ72">
            <v>1278998</v>
          </cell>
          <cell r="AL72">
            <v>9316220.2234620266</v>
          </cell>
          <cell r="AM72">
            <v>6817201.25000004</v>
          </cell>
          <cell r="AN72">
            <v>2499018.9734619865</v>
          </cell>
          <cell r="AP72">
            <v>15385173.359311026</v>
          </cell>
          <cell r="AQ72">
            <v>16059362.20000004</v>
          </cell>
          <cell r="AR72">
            <v>-674188.84068901464</v>
          </cell>
          <cell r="AS72">
            <v>4980896.1593109854</v>
          </cell>
        </row>
        <row r="73">
          <cell r="B73" t="str">
            <v>100262320C</v>
          </cell>
          <cell r="C73" t="str">
            <v>100262320G</v>
          </cell>
          <cell r="D73" t="str">
            <v>100262320P</v>
          </cell>
          <cell r="G73" t="str">
            <v>Private</v>
          </cell>
          <cell r="H73" t="str">
            <v xml:space="preserve">MERCY HOSPITAL ARDMORE INC </v>
          </cell>
          <cell r="I73" t="str">
            <v xml:space="preserve">1011 14TH AVE NORTHWEST  </v>
          </cell>
          <cell r="J73" t="str">
            <v xml:space="preserve">ARDMORE        </v>
          </cell>
          <cell r="K73" t="str">
            <v>OK</v>
          </cell>
          <cell r="L73" t="str">
            <v>73401</v>
          </cell>
          <cell r="M73">
            <v>0.22589999999999999</v>
          </cell>
          <cell r="N73" t="str">
            <v>I</v>
          </cell>
          <cell r="O73">
            <v>5221</v>
          </cell>
          <cell r="P73">
            <v>5221</v>
          </cell>
          <cell r="Q73">
            <v>37638861.810000002</v>
          </cell>
          <cell r="R73">
            <v>6336880.5299999993</v>
          </cell>
          <cell r="S73">
            <v>782390.42</v>
          </cell>
          <cell r="T73">
            <v>20022.41</v>
          </cell>
          <cell r="V73">
            <v>0</v>
          </cell>
          <cell r="W73">
            <v>0</v>
          </cell>
          <cell r="X73">
            <v>5263601</v>
          </cell>
          <cell r="Y73">
            <v>0</v>
          </cell>
          <cell r="AA73">
            <v>8522641.2928790003</v>
          </cell>
          <cell r="AB73">
            <v>12402894.359999999</v>
          </cell>
          <cell r="AC73">
            <v>-3880253.0671209991</v>
          </cell>
          <cell r="AE73">
            <v>60983806.779999897</v>
          </cell>
          <cell r="AF73">
            <v>8448673.5200002808</v>
          </cell>
          <cell r="AG73">
            <v>840311.35</v>
          </cell>
          <cell r="AH73">
            <v>0</v>
          </cell>
          <cell r="AJ73">
            <v>2133760</v>
          </cell>
          <cell r="AL73">
            <v>13776241.951601977</v>
          </cell>
          <cell r="AM73">
            <v>11422744.87000028</v>
          </cell>
          <cell r="AN73">
            <v>2353497.0816016961</v>
          </cell>
          <cell r="AP73">
            <v>22298883.244480975</v>
          </cell>
          <cell r="AQ73">
            <v>23825639.23000028</v>
          </cell>
          <cell r="AR73">
            <v>-1526755.9855193049</v>
          </cell>
          <cell r="AS73">
            <v>5870605.0144806951</v>
          </cell>
        </row>
        <row r="74">
          <cell r="B74" t="str">
            <v>200226190A</v>
          </cell>
          <cell r="G74" t="str">
            <v>Private</v>
          </cell>
          <cell r="H74" t="str">
            <v xml:space="preserve">MERCY HOSPITAL HEALDTON INC </v>
          </cell>
          <cell r="I74" t="str">
            <v xml:space="preserve">3462 HOSPITAL ROAD  </v>
          </cell>
          <cell r="J74" t="str">
            <v xml:space="preserve">HEALDTON       </v>
          </cell>
          <cell r="K74" t="str">
            <v>OK</v>
          </cell>
          <cell r="L74" t="str">
            <v>73438</v>
          </cell>
          <cell r="M74">
            <v>0.53290000000000004</v>
          </cell>
          <cell r="N74" t="str">
            <v>I</v>
          </cell>
          <cell r="O74">
            <v>18</v>
          </cell>
          <cell r="P74">
            <v>18</v>
          </cell>
          <cell r="Q74">
            <v>77725.87</v>
          </cell>
          <cell r="R74">
            <v>31176.02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59813</v>
          </cell>
          <cell r="Y74">
            <v>0</v>
          </cell>
          <cell r="AA74">
            <v>41420.116123</v>
          </cell>
          <cell r="AB74">
            <v>90989.02</v>
          </cell>
          <cell r="AC74">
            <v>-49568.903877000004</v>
          </cell>
          <cell r="AE74">
            <v>2660346.44</v>
          </cell>
          <cell r="AF74">
            <v>480233.34999999899</v>
          </cell>
          <cell r="AG74">
            <v>28922.58</v>
          </cell>
          <cell r="AH74">
            <v>0</v>
          </cell>
          <cell r="AJ74">
            <v>484175</v>
          </cell>
          <cell r="AL74">
            <v>1417698.617876</v>
          </cell>
          <cell r="AM74">
            <v>993330.929999999</v>
          </cell>
          <cell r="AN74">
            <v>424367.687876001</v>
          </cell>
          <cell r="AP74">
            <v>1459118.7339989999</v>
          </cell>
          <cell r="AQ74">
            <v>1084319.949999999</v>
          </cell>
          <cell r="AR74">
            <v>374798.78399900091</v>
          </cell>
          <cell r="AS74">
            <v>918786.78399900091</v>
          </cell>
        </row>
        <row r="75">
          <cell r="B75" t="str">
            <v>200521810B</v>
          </cell>
          <cell r="G75" t="str">
            <v>Private</v>
          </cell>
          <cell r="H75" t="str">
            <v xml:space="preserve">MERCY HOSPITAL KINGFISHER, INC </v>
          </cell>
          <cell r="I75" t="str">
            <v xml:space="preserve">1000 KINGFISHER REGIONAL DR  </v>
          </cell>
          <cell r="J75" t="str">
            <v xml:space="preserve">KINGFISHER     </v>
          </cell>
          <cell r="K75" t="str">
            <v>OK</v>
          </cell>
          <cell r="L75" t="str">
            <v>73750</v>
          </cell>
          <cell r="M75">
            <v>0.46239999999999998</v>
          </cell>
          <cell r="N75" t="str">
            <v>I</v>
          </cell>
          <cell r="O75">
            <v>39</v>
          </cell>
          <cell r="P75">
            <v>39</v>
          </cell>
          <cell r="Q75">
            <v>267943.37</v>
          </cell>
          <cell r="R75">
            <v>67543.88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168145</v>
          </cell>
          <cell r="Y75">
            <v>0</v>
          </cell>
          <cell r="AA75">
            <v>123897.01428799999</v>
          </cell>
          <cell r="AB75">
            <v>235688.88</v>
          </cell>
          <cell r="AC75">
            <v>-111791.86571200001</v>
          </cell>
          <cell r="AE75">
            <v>2468191.11</v>
          </cell>
          <cell r="AF75">
            <v>394551.41000000003</v>
          </cell>
          <cell r="AG75">
            <v>28801.27</v>
          </cell>
          <cell r="AH75">
            <v>0</v>
          </cell>
          <cell r="AJ75">
            <v>442908</v>
          </cell>
          <cell r="AL75">
            <v>1141291.5692639998</v>
          </cell>
          <cell r="AM75">
            <v>866260.68</v>
          </cell>
          <cell r="AN75">
            <v>275030.88926399976</v>
          </cell>
          <cell r="AP75">
            <v>1265188.5835519999</v>
          </cell>
          <cell r="AQ75">
            <v>1101949.56</v>
          </cell>
          <cell r="AR75">
            <v>163239.02355199982</v>
          </cell>
          <cell r="AS75">
            <v>774292.02355199982</v>
          </cell>
        </row>
        <row r="76">
          <cell r="B76" t="str">
            <v>200425410C</v>
          </cell>
          <cell r="G76" t="str">
            <v>Private</v>
          </cell>
          <cell r="H76" t="str">
            <v xml:space="preserve">MERCY HOSPITAL LOGAN COUNTY </v>
          </cell>
          <cell r="I76" t="str">
            <v xml:space="preserve">200 S ACADEMY RD  </v>
          </cell>
          <cell r="J76" t="str">
            <v xml:space="preserve">GUTHRIE        </v>
          </cell>
          <cell r="K76" t="str">
            <v>OK</v>
          </cell>
          <cell r="L76" t="str">
            <v>73044</v>
          </cell>
          <cell r="M76">
            <v>0.34510000000000002</v>
          </cell>
          <cell r="N76" t="str">
            <v>I</v>
          </cell>
          <cell r="O76">
            <v>154</v>
          </cell>
          <cell r="P76">
            <v>154</v>
          </cell>
          <cell r="Q76">
            <v>1023396.28</v>
          </cell>
          <cell r="R76">
            <v>326946.34000000003</v>
          </cell>
          <cell r="S76">
            <v>14672.18</v>
          </cell>
          <cell r="T76">
            <v>12891.04</v>
          </cell>
          <cell r="V76">
            <v>0</v>
          </cell>
          <cell r="W76">
            <v>0</v>
          </cell>
          <cell r="X76">
            <v>368562</v>
          </cell>
          <cell r="Y76">
            <v>0</v>
          </cell>
          <cell r="AA76">
            <v>366065.09622800001</v>
          </cell>
          <cell r="AB76">
            <v>723071.56</v>
          </cell>
          <cell r="AC76">
            <v>-357006.46377200005</v>
          </cell>
          <cell r="AE76">
            <v>6257689.5300000003</v>
          </cell>
          <cell r="AF76">
            <v>1023338.529999995</v>
          </cell>
          <cell r="AG76">
            <v>60426.33</v>
          </cell>
          <cell r="AH76">
            <v>0</v>
          </cell>
          <cell r="AJ76">
            <v>1248989</v>
          </cell>
          <cell r="AL76">
            <v>2159528.6568030003</v>
          </cell>
          <cell r="AM76">
            <v>2332753.8599999947</v>
          </cell>
          <cell r="AN76">
            <v>-173225.20319699449</v>
          </cell>
          <cell r="AP76">
            <v>2525593.7530310005</v>
          </cell>
          <cell r="AQ76">
            <v>3055825.4199999948</v>
          </cell>
          <cell r="AR76">
            <v>-530231.66696899431</v>
          </cell>
          <cell r="AS76">
            <v>1087319.3330310057</v>
          </cell>
        </row>
        <row r="77">
          <cell r="B77" t="str">
            <v>100699390A</v>
          </cell>
          <cell r="G77" t="str">
            <v>Private</v>
          </cell>
          <cell r="H77" t="str">
            <v xml:space="preserve">MERCY HOSPITAL OKLAHOMA CITY </v>
          </cell>
          <cell r="I77" t="str">
            <v xml:space="preserve">4300 WEST MEMORIAL RD  </v>
          </cell>
          <cell r="J77" t="str">
            <v xml:space="preserve">OKLAHOMA CITY  </v>
          </cell>
          <cell r="K77" t="str">
            <v>OK</v>
          </cell>
          <cell r="L77" t="str">
            <v>73120</v>
          </cell>
          <cell r="M77">
            <v>0.20680000000000001</v>
          </cell>
          <cell r="N77" t="str">
            <v>I</v>
          </cell>
          <cell r="O77">
            <v>21818</v>
          </cell>
          <cell r="P77">
            <v>21818</v>
          </cell>
          <cell r="Q77">
            <v>148790918.93000001</v>
          </cell>
          <cell r="R77">
            <v>22080908.620000001</v>
          </cell>
          <cell r="S77">
            <v>5675705.21</v>
          </cell>
          <cell r="T77">
            <v>97292.84</v>
          </cell>
          <cell r="V77">
            <v>0</v>
          </cell>
          <cell r="W77">
            <v>0</v>
          </cell>
          <cell r="X77">
            <v>17237724</v>
          </cell>
          <cell r="Y77">
            <v>0</v>
          </cell>
          <cell r="AA77">
            <v>30867254.874724004</v>
          </cell>
          <cell r="AB77">
            <v>45091630.670000002</v>
          </cell>
          <cell r="AC77">
            <v>-14224375.795275997</v>
          </cell>
          <cell r="AE77">
            <v>126836830.920001</v>
          </cell>
          <cell r="AF77">
            <v>16395473.84000051</v>
          </cell>
          <cell r="AG77">
            <v>2423230.48</v>
          </cell>
          <cell r="AH77">
            <v>0</v>
          </cell>
          <cell r="AJ77">
            <v>4402936</v>
          </cell>
          <cell r="AL77">
            <v>26229856.634256206</v>
          </cell>
          <cell r="AM77">
            <v>23221640.320000511</v>
          </cell>
          <cell r="AN77">
            <v>3008216.3142556958</v>
          </cell>
          <cell r="AP77">
            <v>57097111.508980215</v>
          </cell>
          <cell r="AQ77">
            <v>68313270.990000516</v>
          </cell>
          <cell r="AR77">
            <v>-11216159.481020302</v>
          </cell>
          <cell r="AS77">
            <v>10424500.518979698</v>
          </cell>
        </row>
        <row r="78">
          <cell r="B78" t="str">
            <v>200318440B</v>
          </cell>
          <cell r="G78" t="str">
            <v>Private</v>
          </cell>
          <cell r="H78" t="str">
            <v xml:space="preserve">MERCY HOSPITAL TISHOMINGO </v>
          </cell>
          <cell r="I78" t="str">
            <v xml:space="preserve">1000 S BYRD ST  </v>
          </cell>
          <cell r="J78" t="str">
            <v xml:space="preserve">TISHOMINGO     </v>
          </cell>
          <cell r="K78" t="str">
            <v>OK</v>
          </cell>
          <cell r="L78" t="str">
            <v>73460</v>
          </cell>
          <cell r="M78">
            <v>0.62549999999999994</v>
          </cell>
          <cell r="N78" t="str">
            <v>I</v>
          </cell>
          <cell r="O78">
            <v>36</v>
          </cell>
          <cell r="P78">
            <v>36</v>
          </cell>
          <cell r="Q78">
            <v>166928.32999999999</v>
          </cell>
          <cell r="R78">
            <v>65065.69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122974</v>
          </cell>
          <cell r="Y78">
            <v>0</v>
          </cell>
          <cell r="AA78">
            <v>104413.67041499999</v>
          </cell>
          <cell r="AB78">
            <v>188039.69</v>
          </cell>
          <cell r="AC78">
            <v>-83626.019585000016</v>
          </cell>
          <cell r="AE78">
            <v>2986298.28</v>
          </cell>
          <cell r="AF78">
            <v>718071.71999999601</v>
          </cell>
          <cell r="AG78">
            <v>29918.5</v>
          </cell>
          <cell r="AH78">
            <v>0</v>
          </cell>
          <cell r="AJ78">
            <v>817867</v>
          </cell>
          <cell r="AL78">
            <v>1867929.5741399997</v>
          </cell>
          <cell r="AM78">
            <v>1565857.219999996</v>
          </cell>
          <cell r="AN78">
            <v>302072.35414000368</v>
          </cell>
          <cell r="AP78">
            <v>1972343.2445549998</v>
          </cell>
          <cell r="AQ78">
            <v>1753896.909999996</v>
          </cell>
          <cell r="AR78">
            <v>218446.33455500379</v>
          </cell>
          <cell r="AS78">
            <v>1159287.3345550038</v>
          </cell>
        </row>
        <row r="79">
          <cell r="B79" t="str">
            <v>200490030A</v>
          </cell>
          <cell r="G79" t="str">
            <v>Private</v>
          </cell>
          <cell r="H79" t="str">
            <v xml:space="preserve">MERCY HOSPITAL WATONGA INC </v>
          </cell>
          <cell r="I79" t="str">
            <v xml:space="preserve">500 N CLARENCE NASH BLVD  </v>
          </cell>
          <cell r="J79" t="str">
            <v xml:space="preserve">WATONGA        </v>
          </cell>
          <cell r="K79" t="str">
            <v>OK</v>
          </cell>
          <cell r="L79" t="str">
            <v>73772</v>
          </cell>
          <cell r="M79">
            <v>0.48359999999999997</v>
          </cell>
          <cell r="N79" t="str">
            <v>I</v>
          </cell>
          <cell r="O79">
            <v>87</v>
          </cell>
          <cell r="P79">
            <v>87</v>
          </cell>
          <cell r="Q79">
            <v>353169.95</v>
          </cell>
          <cell r="R79">
            <v>126618.54</v>
          </cell>
          <cell r="S79">
            <v>10100.549999999999</v>
          </cell>
          <cell r="T79">
            <v>3365.5</v>
          </cell>
          <cell r="V79">
            <v>0</v>
          </cell>
          <cell r="W79">
            <v>0</v>
          </cell>
          <cell r="X79">
            <v>227714</v>
          </cell>
          <cell r="Y79">
            <v>0</v>
          </cell>
          <cell r="AA79">
            <v>174158.48782000001</v>
          </cell>
          <cell r="AB79">
            <v>367798.58999999997</v>
          </cell>
          <cell r="AC79">
            <v>-193640.10217999996</v>
          </cell>
          <cell r="AE79">
            <v>2608069.35</v>
          </cell>
          <cell r="AF79">
            <v>478130.13</v>
          </cell>
          <cell r="AG79">
            <v>47272.22</v>
          </cell>
          <cell r="AH79">
            <v>0</v>
          </cell>
          <cell r="AJ79">
            <v>303731</v>
          </cell>
          <cell r="AL79">
            <v>1261262.33766</v>
          </cell>
          <cell r="AM79">
            <v>829133.35</v>
          </cell>
          <cell r="AN79">
            <v>432128.98765999998</v>
          </cell>
          <cell r="AP79">
            <v>1435420.8254799999</v>
          </cell>
          <cell r="AQ79">
            <v>1196931.94</v>
          </cell>
          <cell r="AR79">
            <v>238488.88547999994</v>
          </cell>
          <cell r="AS79">
            <v>769933.88547999994</v>
          </cell>
        </row>
        <row r="80">
          <cell r="B80" t="str">
            <v>100699360I</v>
          </cell>
          <cell r="C80" t="str">
            <v>100699360A</v>
          </cell>
          <cell r="G80" t="str">
            <v>Private</v>
          </cell>
          <cell r="H80" t="str">
            <v xml:space="preserve">NEWMAN MEMORIAL HOSPITAL, INC </v>
          </cell>
          <cell r="I80" t="str">
            <v xml:space="preserve">905 S MAIN ST  </v>
          </cell>
          <cell r="J80" t="str">
            <v xml:space="preserve">SHATTUCK       </v>
          </cell>
          <cell r="K80" t="str">
            <v>OK</v>
          </cell>
          <cell r="L80" t="str">
            <v>73858</v>
          </cell>
          <cell r="M80">
            <v>0.96579999999999999</v>
          </cell>
          <cell r="N80" t="str">
            <v>I</v>
          </cell>
          <cell r="O80">
            <v>48</v>
          </cell>
          <cell r="P80">
            <v>48</v>
          </cell>
          <cell r="Q80">
            <v>249773.34</v>
          </cell>
          <cell r="R80">
            <v>65017.65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27847</v>
          </cell>
          <cell r="Y80">
            <v>0</v>
          </cell>
          <cell r="AA80">
            <v>241231.09177199999</v>
          </cell>
          <cell r="AB80">
            <v>92864.65</v>
          </cell>
          <cell r="AC80">
            <v>148366.44177199999</v>
          </cell>
          <cell r="AE80">
            <v>590021.28</v>
          </cell>
          <cell r="AF80">
            <v>118524.83</v>
          </cell>
          <cell r="AG80">
            <v>7558.28</v>
          </cell>
          <cell r="AH80">
            <v>0</v>
          </cell>
          <cell r="AJ80">
            <v>258759</v>
          </cell>
          <cell r="AL80">
            <v>569842.55222399998</v>
          </cell>
          <cell r="AM80">
            <v>384842.11</v>
          </cell>
          <cell r="AN80">
            <v>185000.442224</v>
          </cell>
          <cell r="AP80">
            <v>811073.64399599994</v>
          </cell>
          <cell r="AQ80">
            <v>477706.76</v>
          </cell>
          <cell r="AR80">
            <v>333366.88399599993</v>
          </cell>
          <cell r="AS80">
            <v>619972.88399599993</v>
          </cell>
        </row>
        <row r="81">
          <cell r="B81" t="str">
            <v>200035670C</v>
          </cell>
          <cell r="G81" t="str">
            <v>Private</v>
          </cell>
          <cell r="H81" t="str">
            <v xml:space="preserve">NORTHWEST SURGICAL HOSPITAL </v>
          </cell>
          <cell r="I81" t="str">
            <v xml:space="preserve">9204 N MAY AVE  </v>
          </cell>
          <cell r="J81" t="str">
            <v xml:space="preserve">OKLAHOMA CITY  </v>
          </cell>
          <cell r="K81" t="str">
            <v>OK</v>
          </cell>
          <cell r="L81" t="str">
            <v>73120</v>
          </cell>
          <cell r="M81">
            <v>0.18490000000000001</v>
          </cell>
          <cell r="N81" t="str">
            <v>I</v>
          </cell>
          <cell r="O81">
            <v>39</v>
          </cell>
          <cell r="P81">
            <v>39</v>
          </cell>
          <cell r="Q81">
            <v>2425907.87</v>
          </cell>
          <cell r="R81">
            <v>335761.59</v>
          </cell>
          <cell r="S81">
            <v>80909.95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448550.36516300007</v>
          </cell>
          <cell r="AB81">
            <v>416671.54000000004</v>
          </cell>
          <cell r="AC81">
            <v>31878.82516300003</v>
          </cell>
          <cell r="AE81">
            <v>2132447.92</v>
          </cell>
          <cell r="AF81">
            <v>299825.38999999996</v>
          </cell>
          <cell r="AG81">
            <v>42835.332426533692</v>
          </cell>
          <cell r="AH81">
            <v>0</v>
          </cell>
          <cell r="AJ81">
            <v>0</v>
          </cell>
          <cell r="AL81">
            <v>394289.62040800002</v>
          </cell>
          <cell r="AM81">
            <v>342660.72242653364</v>
          </cell>
          <cell r="AN81">
            <v>51628.897981466376</v>
          </cell>
          <cell r="AP81">
            <v>842839.98557100003</v>
          </cell>
          <cell r="AQ81">
            <v>759332.26242653374</v>
          </cell>
          <cell r="AR81">
            <v>83507.72314446629</v>
          </cell>
          <cell r="AS81">
            <v>83507.72314446629</v>
          </cell>
        </row>
        <row r="82">
          <cell r="B82" t="str">
            <v>200280620A</v>
          </cell>
          <cell r="G82" t="str">
            <v>Private</v>
          </cell>
          <cell r="H82" t="str">
            <v xml:space="preserve">OKLAHOMA HEART HOSPITAL SOUTH, LLC </v>
          </cell>
          <cell r="I82" t="str">
            <v xml:space="preserve">5200 EAST I-240 SERVICE RD  </v>
          </cell>
          <cell r="J82" t="str">
            <v xml:space="preserve">OKLAHOMA CITY  </v>
          </cell>
          <cell r="K82" t="str">
            <v>OK</v>
          </cell>
          <cell r="L82" t="str">
            <v>73135</v>
          </cell>
          <cell r="M82">
            <v>0.2213</v>
          </cell>
          <cell r="N82" t="str">
            <v>I</v>
          </cell>
          <cell r="O82">
            <v>1208</v>
          </cell>
          <cell r="P82">
            <v>1208</v>
          </cell>
          <cell r="Q82">
            <v>20856543.170000002</v>
          </cell>
          <cell r="R82">
            <v>3713065.94</v>
          </cell>
          <cell r="S82">
            <v>12720.13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4615553.003521</v>
          </cell>
          <cell r="AB82">
            <v>3725786.07</v>
          </cell>
          <cell r="AC82">
            <v>889766.9335210002</v>
          </cell>
          <cell r="AE82">
            <v>22585141.740000103</v>
          </cell>
          <cell r="AF82">
            <v>2997999.080000001</v>
          </cell>
          <cell r="AG82">
            <v>232196.79888595906</v>
          </cell>
          <cell r="AH82">
            <v>0</v>
          </cell>
          <cell r="AJ82">
            <v>0</v>
          </cell>
          <cell r="AL82">
            <v>4998091.8670620229</v>
          </cell>
          <cell r="AM82">
            <v>3230195.8788859602</v>
          </cell>
          <cell r="AN82">
            <v>1767895.9881760627</v>
          </cell>
          <cell r="AP82">
            <v>9613644.8705830239</v>
          </cell>
          <cell r="AQ82">
            <v>6955981.9488859605</v>
          </cell>
          <cell r="AR82">
            <v>2657662.9216970634</v>
          </cell>
          <cell r="AS82">
            <v>2657662.9216970634</v>
          </cell>
        </row>
        <row r="83">
          <cell r="B83" t="str">
            <v>200242900A</v>
          </cell>
          <cell r="G83" t="str">
            <v>Private</v>
          </cell>
          <cell r="H83" t="str">
            <v xml:space="preserve">OKLAHOMA STATE UNIVERSITY MEDICAL TRUST </v>
          </cell>
          <cell r="I83" t="str">
            <v xml:space="preserve">744 W 9TH ST  </v>
          </cell>
          <cell r="J83" t="str">
            <v xml:space="preserve">TULSA          </v>
          </cell>
          <cell r="K83" t="str">
            <v>OK</v>
          </cell>
          <cell r="L83" t="str">
            <v>74127</v>
          </cell>
          <cell r="M83">
            <v>0.22209999999999999</v>
          </cell>
          <cell r="N83" t="str">
            <v>I</v>
          </cell>
          <cell r="O83">
            <v>8997</v>
          </cell>
          <cell r="P83">
            <v>8997</v>
          </cell>
          <cell r="Q83">
            <v>83817191.959999993</v>
          </cell>
          <cell r="R83">
            <v>14082332.65</v>
          </cell>
          <cell r="S83">
            <v>554979.23</v>
          </cell>
          <cell r="T83">
            <v>128117.2</v>
          </cell>
          <cell r="V83">
            <v>378932</v>
          </cell>
          <cell r="W83">
            <v>19048198</v>
          </cell>
          <cell r="X83">
            <v>12270993</v>
          </cell>
          <cell r="Y83">
            <v>0</v>
          </cell>
          <cell r="AA83">
            <v>18743915.534315996</v>
          </cell>
          <cell r="AB83">
            <v>46463552.079999998</v>
          </cell>
          <cell r="AC83">
            <v>-27719636.545684002</v>
          </cell>
          <cell r="AE83">
            <v>64504888.319999896</v>
          </cell>
          <cell r="AF83">
            <v>8827903.3700004611</v>
          </cell>
          <cell r="AG83">
            <v>487848.14841484698</v>
          </cell>
          <cell r="AH83">
            <v>0</v>
          </cell>
          <cell r="AJ83">
            <v>2134537.9999999995</v>
          </cell>
          <cell r="AL83">
            <v>14326535.695871977</v>
          </cell>
          <cell r="AM83">
            <v>11450289.518415308</v>
          </cell>
          <cell r="AN83">
            <v>2876246.1774566695</v>
          </cell>
          <cell r="AP83">
            <v>33070451.230187975</v>
          </cell>
          <cell r="AQ83">
            <v>57913841.598415308</v>
          </cell>
          <cell r="AR83">
            <v>-24843390.368227333</v>
          </cell>
          <cell r="AS83">
            <v>-10437859.368227333</v>
          </cell>
        </row>
        <row r="84">
          <cell r="B84" t="str">
            <v>200994090B</v>
          </cell>
          <cell r="G84" t="str">
            <v>Private</v>
          </cell>
          <cell r="H84" t="str">
            <v xml:space="preserve">PAULS VALLEY HOSPITAL </v>
          </cell>
          <cell r="I84" t="str">
            <v xml:space="preserve">100 VALLEY DR  </v>
          </cell>
          <cell r="J84" t="str">
            <v xml:space="preserve">PAULS VALLEY   </v>
          </cell>
          <cell r="K84" t="str">
            <v>OK</v>
          </cell>
          <cell r="L84" t="str">
            <v>73075</v>
          </cell>
          <cell r="M84">
            <v>0.2361</v>
          </cell>
          <cell r="N84" t="str">
            <v>I</v>
          </cell>
          <cell r="O84">
            <v>24</v>
          </cell>
          <cell r="P84">
            <v>24</v>
          </cell>
          <cell r="Q84">
            <v>178288.22</v>
          </cell>
          <cell r="R84">
            <v>35925.370000000003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24069</v>
          </cell>
          <cell r="Y84">
            <v>0</v>
          </cell>
          <cell r="AA84">
            <v>42093.848742000002</v>
          </cell>
          <cell r="AB84">
            <v>59994.37</v>
          </cell>
          <cell r="AC84">
            <v>-17900.521258000001</v>
          </cell>
          <cell r="AE84">
            <v>3403168.3300000099</v>
          </cell>
          <cell r="AF84">
            <v>400821.66999999899</v>
          </cell>
          <cell r="AG84">
            <v>7718.6584721398995</v>
          </cell>
          <cell r="AH84">
            <v>0</v>
          </cell>
          <cell r="AJ84">
            <v>130546</v>
          </cell>
          <cell r="AL84">
            <v>803488.0427130023</v>
          </cell>
          <cell r="AM84">
            <v>539086.32847213885</v>
          </cell>
          <cell r="AN84">
            <v>264401.71424086345</v>
          </cell>
          <cell r="AP84">
            <v>845581.89145500236</v>
          </cell>
          <cell r="AQ84">
            <v>599080.69847213884</v>
          </cell>
          <cell r="AR84">
            <v>246501.19298286352</v>
          </cell>
          <cell r="AS84">
            <v>401116.19298286352</v>
          </cell>
        </row>
        <row r="85">
          <cell r="B85" t="str">
            <v>200231400B</v>
          </cell>
          <cell r="G85" t="str">
            <v>Private</v>
          </cell>
          <cell r="H85" t="str">
            <v xml:space="preserve">PRAGUE HEALTHCARE AUTHORITY </v>
          </cell>
          <cell r="I85" t="str">
            <v xml:space="preserve">1322 KLABZUBA AVE  </v>
          </cell>
          <cell r="J85" t="str">
            <v xml:space="preserve">PRAGUE         </v>
          </cell>
          <cell r="K85" t="str">
            <v>OK</v>
          </cell>
          <cell r="L85" t="str">
            <v>74864</v>
          </cell>
          <cell r="M85">
            <v>0.51539999999999997</v>
          </cell>
          <cell r="N85" t="str">
            <v>I</v>
          </cell>
          <cell r="O85">
            <v>30</v>
          </cell>
          <cell r="P85">
            <v>30</v>
          </cell>
          <cell r="Q85">
            <v>160029.85</v>
          </cell>
          <cell r="R85">
            <v>23481.16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49426</v>
          </cell>
          <cell r="Y85">
            <v>0</v>
          </cell>
          <cell r="AA85">
            <v>82479.384689999992</v>
          </cell>
          <cell r="AB85">
            <v>72907.16</v>
          </cell>
          <cell r="AC85">
            <v>9572.2246899999882</v>
          </cell>
          <cell r="AE85">
            <v>1200497.57</v>
          </cell>
          <cell r="AF85">
            <v>212448.59</v>
          </cell>
          <cell r="AG85">
            <v>12631.771591776589</v>
          </cell>
          <cell r="AH85">
            <v>0</v>
          </cell>
          <cell r="AJ85">
            <v>379781</v>
          </cell>
          <cell r="AL85">
            <v>618736.44757800002</v>
          </cell>
          <cell r="AM85">
            <v>604861.3615917766</v>
          </cell>
          <cell r="AN85">
            <v>13875.085986223421</v>
          </cell>
          <cell r="AP85">
            <v>701215.832268</v>
          </cell>
          <cell r="AQ85">
            <v>677768.52159177663</v>
          </cell>
          <cell r="AR85">
            <v>23447.310676223366</v>
          </cell>
          <cell r="AS85">
            <v>452654.31067622337</v>
          </cell>
        </row>
        <row r="86">
          <cell r="B86" t="str">
            <v>100699570A</v>
          </cell>
          <cell r="C86" t="str">
            <v>100699570N</v>
          </cell>
          <cell r="G86" t="str">
            <v>Private</v>
          </cell>
          <cell r="H86" t="str">
            <v xml:space="preserve">SAINT FRANCIS HOSPITAL </v>
          </cell>
          <cell r="I86" t="str">
            <v xml:space="preserve">6161 S YALE  </v>
          </cell>
          <cell r="J86" t="str">
            <v xml:space="preserve">TULSA          </v>
          </cell>
          <cell r="K86" t="str">
            <v>OK</v>
          </cell>
          <cell r="L86" t="str">
            <v>74136</v>
          </cell>
          <cell r="M86">
            <v>0.21079999999999999</v>
          </cell>
          <cell r="N86" t="str">
            <v>I</v>
          </cell>
          <cell r="O86">
            <v>74590</v>
          </cell>
          <cell r="P86">
            <v>74590</v>
          </cell>
          <cell r="Q86">
            <v>598280328.85000002</v>
          </cell>
          <cell r="R86">
            <v>98848038.409999996</v>
          </cell>
          <cell r="S86">
            <v>7927516.1600000001</v>
          </cell>
          <cell r="T86">
            <v>604490.22</v>
          </cell>
          <cell r="V86">
            <v>744770</v>
          </cell>
          <cell r="W86">
            <v>0</v>
          </cell>
          <cell r="X86">
            <v>91776264</v>
          </cell>
          <cell r="Y86">
            <v>0</v>
          </cell>
          <cell r="AA86">
            <v>126721983.54157999</v>
          </cell>
          <cell r="AB86">
            <v>199901078.78999999</v>
          </cell>
          <cell r="AC86">
            <v>-73179095.24842</v>
          </cell>
          <cell r="AE86">
            <v>271489615.61000019</v>
          </cell>
          <cell r="AF86">
            <v>38040741.330002002</v>
          </cell>
          <cell r="AG86">
            <v>4529426.6072252588</v>
          </cell>
          <cell r="AH86">
            <v>203360.83</v>
          </cell>
          <cell r="AJ86">
            <v>9633990</v>
          </cell>
          <cell r="AL86">
            <v>57433371.800588034</v>
          </cell>
          <cell r="AM86">
            <v>52407518.767227262</v>
          </cell>
          <cell r="AN86">
            <v>5025853.0333607718</v>
          </cell>
          <cell r="AP86">
            <v>184155355.34216803</v>
          </cell>
          <cell r="AQ86">
            <v>252308597.55722725</v>
          </cell>
          <cell r="AR86">
            <v>-68153242.215059221</v>
          </cell>
          <cell r="AS86">
            <v>33257011.784940779</v>
          </cell>
        </row>
        <row r="87">
          <cell r="B87" t="str">
            <v>200700900A</v>
          </cell>
          <cell r="C87" t="str">
            <v>200700900B</v>
          </cell>
          <cell r="D87" t="str">
            <v>200700900C</v>
          </cell>
          <cell r="G87" t="str">
            <v>Private</v>
          </cell>
          <cell r="H87" t="str">
            <v xml:space="preserve">SAINT FRANCIS HOSPITAL MUSKOGEE INC </v>
          </cell>
          <cell r="I87" t="str">
            <v xml:space="preserve">300 ROCKEFELLER DRIVE  </v>
          </cell>
          <cell r="J87" t="str">
            <v xml:space="preserve">MUSKOGEE       </v>
          </cell>
          <cell r="K87" t="str">
            <v>OK</v>
          </cell>
          <cell r="L87" t="str">
            <v>74401</v>
          </cell>
          <cell r="M87">
            <v>0.21110000000000001</v>
          </cell>
          <cell r="N87" t="str">
            <v>I</v>
          </cell>
          <cell r="O87">
            <v>11030</v>
          </cell>
          <cell r="P87">
            <v>11030</v>
          </cell>
          <cell r="Q87">
            <v>76498299.629999995</v>
          </cell>
          <cell r="R87">
            <v>13604604.68</v>
          </cell>
          <cell r="S87">
            <v>633133.25</v>
          </cell>
          <cell r="T87">
            <v>99913.34</v>
          </cell>
          <cell r="V87">
            <v>0</v>
          </cell>
          <cell r="W87">
            <v>0</v>
          </cell>
          <cell r="X87">
            <v>12704818</v>
          </cell>
          <cell r="Y87">
            <v>0</v>
          </cell>
          <cell r="AA87">
            <v>16248704.391892999</v>
          </cell>
          <cell r="AB87">
            <v>27042469.27</v>
          </cell>
          <cell r="AC87">
            <v>-10793764.878107</v>
          </cell>
          <cell r="AE87">
            <v>83999555.609999567</v>
          </cell>
          <cell r="AF87">
            <v>10912378.800000004</v>
          </cell>
          <cell r="AG87">
            <v>890646.2658607621</v>
          </cell>
          <cell r="AH87">
            <v>0</v>
          </cell>
          <cell r="AJ87">
            <v>2804688</v>
          </cell>
          <cell r="AL87">
            <v>17732306.18927091</v>
          </cell>
          <cell r="AM87">
            <v>14607713.065860767</v>
          </cell>
          <cell r="AN87">
            <v>3124593.123410143</v>
          </cell>
          <cell r="AP87">
            <v>33981010.581163913</v>
          </cell>
          <cell r="AQ87">
            <v>41650182.335860766</v>
          </cell>
          <cell r="AR87">
            <v>-7669171.7546968535</v>
          </cell>
          <cell r="AS87">
            <v>7840334.2453031465</v>
          </cell>
        </row>
        <row r="88">
          <cell r="B88" t="str">
            <v>200031310A</v>
          </cell>
          <cell r="G88" t="str">
            <v>Private</v>
          </cell>
          <cell r="H88" t="str">
            <v xml:space="preserve">SAINT FRANCIS HOSPITAL SOUTH </v>
          </cell>
          <cell r="I88" t="str">
            <v xml:space="preserve">10501 E 91ST S  </v>
          </cell>
          <cell r="J88" t="str">
            <v xml:space="preserve">TULSA          </v>
          </cell>
          <cell r="K88" t="str">
            <v>OK</v>
          </cell>
          <cell r="L88" t="str">
            <v>74133</v>
          </cell>
          <cell r="M88">
            <v>0.18870000000000001</v>
          </cell>
          <cell r="N88" t="str">
            <v>I</v>
          </cell>
          <cell r="O88">
            <v>6102</v>
          </cell>
          <cell r="P88">
            <v>6102</v>
          </cell>
          <cell r="Q88">
            <v>38786515.060000002</v>
          </cell>
          <cell r="R88">
            <v>7441218.3300000001</v>
          </cell>
          <cell r="S88">
            <v>950965.92</v>
          </cell>
          <cell r="T88">
            <v>39064.79</v>
          </cell>
          <cell r="V88">
            <v>0</v>
          </cell>
          <cell r="W88">
            <v>0</v>
          </cell>
          <cell r="X88">
            <v>6750069</v>
          </cell>
          <cell r="Y88">
            <v>0</v>
          </cell>
          <cell r="AA88">
            <v>7358080.181822001</v>
          </cell>
          <cell r="AB88">
            <v>15181318.039999999</v>
          </cell>
          <cell r="AC88">
            <v>-7823237.8581779981</v>
          </cell>
          <cell r="AE88">
            <v>60100227.199999891</v>
          </cell>
          <cell r="AF88">
            <v>6927093.9100000029</v>
          </cell>
          <cell r="AG88">
            <v>1367815.4886380564</v>
          </cell>
          <cell r="AH88">
            <v>0</v>
          </cell>
          <cell r="AJ88">
            <v>1857799</v>
          </cell>
          <cell r="AL88">
            <v>11340912.87263998</v>
          </cell>
          <cell r="AM88">
            <v>10152708.398638058</v>
          </cell>
          <cell r="AN88">
            <v>1188204.4740019217</v>
          </cell>
          <cell r="AP88">
            <v>18698993.054461982</v>
          </cell>
          <cell r="AQ88">
            <v>25334026.438638058</v>
          </cell>
          <cell r="AR88">
            <v>-6635033.3841760755</v>
          </cell>
          <cell r="AS88">
            <v>1972834.6158239245</v>
          </cell>
        </row>
        <row r="89">
          <cell r="B89" t="str">
            <v>100700450A</v>
          </cell>
          <cell r="G89" t="str">
            <v>Private</v>
          </cell>
          <cell r="H89" t="str">
            <v xml:space="preserve">SEILING MUNICIPAL HOSPITAL </v>
          </cell>
          <cell r="I89" t="str">
            <v xml:space="preserve">809 NE HWY 60  </v>
          </cell>
          <cell r="J89" t="str">
            <v xml:space="preserve">SEILING        </v>
          </cell>
          <cell r="K89" t="str">
            <v>OK</v>
          </cell>
          <cell r="L89" t="str">
            <v>73663</v>
          </cell>
          <cell r="M89">
            <v>0.68789999999999996</v>
          </cell>
          <cell r="N89" t="str">
            <v>I</v>
          </cell>
          <cell r="O89">
            <v>47</v>
          </cell>
          <cell r="P89">
            <v>47</v>
          </cell>
          <cell r="Q89">
            <v>206257.42</v>
          </cell>
          <cell r="R89">
            <v>50244.82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37810</v>
          </cell>
          <cell r="Y89">
            <v>0</v>
          </cell>
          <cell r="AA89">
            <v>141884.47921799999</v>
          </cell>
          <cell r="AB89">
            <v>88054.82</v>
          </cell>
          <cell r="AC89">
            <v>53829.659217999986</v>
          </cell>
          <cell r="AE89">
            <v>529072.69000000006</v>
          </cell>
          <cell r="AF89">
            <v>94067.48</v>
          </cell>
          <cell r="AG89">
            <v>3682.064917317356</v>
          </cell>
          <cell r="AH89">
            <v>0</v>
          </cell>
          <cell r="AJ89">
            <v>140630</v>
          </cell>
          <cell r="AL89">
            <v>363949.103451</v>
          </cell>
          <cell r="AM89">
            <v>238379.54491731734</v>
          </cell>
          <cell r="AN89">
            <v>125569.55853368266</v>
          </cell>
          <cell r="AP89">
            <v>505833.58266900002</v>
          </cell>
          <cell r="AQ89">
            <v>326434.36491731735</v>
          </cell>
          <cell r="AR89">
            <v>179399.21775168268</v>
          </cell>
          <cell r="AS89">
            <v>357839.21775168268</v>
          </cell>
        </row>
        <row r="90">
          <cell r="B90" t="str">
            <v>100697950B</v>
          </cell>
          <cell r="C90" t="str">
            <v>100697950I</v>
          </cell>
          <cell r="D90" t="str">
            <v>100697950H</v>
          </cell>
          <cell r="G90" t="str">
            <v>Private</v>
          </cell>
          <cell r="H90" t="str">
            <v xml:space="preserve">SOUTHWESTERN MEDICAL CENT </v>
          </cell>
          <cell r="I90" t="str">
            <v xml:space="preserve">5602 SW LEE BLVD  </v>
          </cell>
          <cell r="J90" t="str">
            <v xml:space="preserve">LAWTON         </v>
          </cell>
          <cell r="K90" t="str">
            <v>OK</v>
          </cell>
          <cell r="L90" t="str">
            <v>73505</v>
          </cell>
          <cell r="M90">
            <v>0.15759999999999999</v>
          </cell>
          <cell r="N90" t="str">
            <v>I</v>
          </cell>
          <cell r="O90">
            <v>3734</v>
          </cell>
          <cell r="P90">
            <v>3734</v>
          </cell>
          <cell r="Q90">
            <v>26315300.859999999</v>
          </cell>
          <cell r="R90">
            <v>3172303.5</v>
          </cell>
          <cell r="S90">
            <v>678298.14</v>
          </cell>
          <cell r="T90">
            <v>0</v>
          </cell>
          <cell r="V90">
            <v>0</v>
          </cell>
          <cell r="W90">
            <v>0</v>
          </cell>
          <cell r="X90">
            <v>6552401</v>
          </cell>
          <cell r="Y90">
            <v>0</v>
          </cell>
          <cell r="AA90">
            <v>4147291.4155359995</v>
          </cell>
          <cell r="AB90">
            <v>10403002.640000001</v>
          </cell>
          <cell r="AC90">
            <v>-6255711.2244640011</v>
          </cell>
          <cell r="AE90">
            <v>32236977.219999801</v>
          </cell>
          <cell r="AF90">
            <v>3256763.57</v>
          </cell>
          <cell r="AG90">
            <v>317269.24586815113</v>
          </cell>
          <cell r="AH90">
            <v>0</v>
          </cell>
          <cell r="AJ90">
            <v>776322</v>
          </cell>
          <cell r="AL90">
            <v>5080547.6098719686</v>
          </cell>
          <cell r="AM90">
            <v>4350354.8158681504</v>
          </cell>
          <cell r="AN90">
            <v>730192.79400381818</v>
          </cell>
          <cell r="AP90">
            <v>9227839.0254079681</v>
          </cell>
          <cell r="AQ90">
            <v>14753357.455868151</v>
          </cell>
          <cell r="AR90">
            <v>-5525518.4304601829</v>
          </cell>
          <cell r="AS90">
            <v>1803204.5695398171</v>
          </cell>
        </row>
        <row r="91">
          <cell r="B91" t="str">
            <v>100691720C</v>
          </cell>
          <cell r="G91" t="str">
            <v>Private</v>
          </cell>
          <cell r="H91" t="str">
            <v xml:space="preserve">SOUTHWESTERN REGIONAL MEDICAL CENTER </v>
          </cell>
          <cell r="I91" t="str">
            <v>10109 EAST 79TH ST</v>
          </cell>
          <cell r="J91" t="str">
            <v xml:space="preserve">TULSA          </v>
          </cell>
          <cell r="K91" t="str">
            <v>OK</v>
          </cell>
          <cell r="L91">
            <v>74133</v>
          </cell>
          <cell r="M91">
            <v>0.20760000000000001</v>
          </cell>
          <cell r="N91" t="str">
            <v>I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195199.51</v>
          </cell>
          <cell r="AF91">
            <v>6618.76</v>
          </cell>
          <cell r="AG91">
            <v>0</v>
          </cell>
          <cell r="AH91">
            <v>0</v>
          </cell>
          <cell r="AJ91">
            <v>0</v>
          </cell>
          <cell r="AL91">
            <v>40523.418276000004</v>
          </cell>
          <cell r="AM91">
            <v>6618.76</v>
          </cell>
          <cell r="AN91">
            <v>33904.658276000002</v>
          </cell>
          <cell r="AP91">
            <v>40523.418276000004</v>
          </cell>
          <cell r="AQ91">
            <v>6618.76</v>
          </cell>
          <cell r="AR91">
            <v>33904.658276000002</v>
          </cell>
          <cell r="AS91">
            <v>33904.658276000002</v>
          </cell>
        </row>
        <row r="92">
          <cell r="B92" t="str">
            <v>200423910P</v>
          </cell>
          <cell r="C92" t="str">
            <v>100700490A</v>
          </cell>
          <cell r="D92" t="str">
            <v>100700490I</v>
          </cell>
          <cell r="E92" t="str">
            <v>200423910Q</v>
          </cell>
          <cell r="G92" t="str">
            <v>Private</v>
          </cell>
          <cell r="H92" t="str">
            <v xml:space="preserve">SSM HEALTH ST. ANTHONY HOSPITAL - MIDWEST </v>
          </cell>
          <cell r="I92" t="str">
            <v xml:space="preserve">2825 PARKLAWN DRIVE  </v>
          </cell>
          <cell r="J92" t="str">
            <v xml:space="preserve">MIDWEST CITY   </v>
          </cell>
          <cell r="K92" t="str">
            <v>OK</v>
          </cell>
          <cell r="L92" t="str">
            <v>73110</v>
          </cell>
          <cell r="M92">
            <v>8.2400000000000001E-2</v>
          </cell>
          <cell r="N92" t="str">
            <v>I</v>
          </cell>
          <cell r="O92">
            <v>6299</v>
          </cell>
          <cell r="P92">
            <v>6299</v>
          </cell>
          <cell r="Q92">
            <v>117869282.48</v>
          </cell>
          <cell r="R92">
            <v>6642275.9500000002</v>
          </cell>
          <cell r="S92">
            <v>223046.13999999998</v>
          </cell>
          <cell r="T92">
            <v>5183.66</v>
          </cell>
          <cell r="V92">
            <v>0</v>
          </cell>
          <cell r="W92">
            <v>0</v>
          </cell>
          <cell r="X92">
            <v>5377989</v>
          </cell>
          <cell r="Y92">
            <v>0</v>
          </cell>
          <cell r="AA92">
            <v>9717612.5363520011</v>
          </cell>
          <cell r="AB92">
            <v>12248494.75</v>
          </cell>
          <cell r="AC92">
            <v>-2530882.2136479989</v>
          </cell>
          <cell r="AE92">
            <v>92386507.890000299</v>
          </cell>
          <cell r="AF92">
            <v>3729869.2599999933</v>
          </cell>
          <cell r="AG92">
            <v>276086.56336737436</v>
          </cell>
          <cell r="AH92">
            <v>0</v>
          </cell>
          <cell r="AJ92">
            <v>1129600.9999999998</v>
          </cell>
          <cell r="AL92">
            <v>7612648.2501360243</v>
          </cell>
          <cell r="AM92">
            <v>5135556.8233673675</v>
          </cell>
          <cell r="AN92">
            <v>2477091.4267686568</v>
          </cell>
          <cell r="AP92">
            <v>17330260.786488026</v>
          </cell>
          <cell r="AQ92">
            <v>17384051.573367368</v>
          </cell>
          <cell r="AR92">
            <v>-53790.786879342049</v>
          </cell>
          <cell r="AS92">
            <v>6453799.213120658</v>
          </cell>
        </row>
        <row r="93">
          <cell r="B93" t="str">
            <v>100699540A</v>
          </cell>
          <cell r="C93" t="str">
            <v>100699540T</v>
          </cell>
          <cell r="D93" t="str">
            <v>100699540U</v>
          </cell>
          <cell r="G93" t="str">
            <v>Private</v>
          </cell>
          <cell r="H93" t="str">
            <v xml:space="preserve">ST ANTHONY HSP </v>
          </cell>
          <cell r="I93" t="str">
            <v xml:space="preserve">1000 N LEE AVE  </v>
          </cell>
          <cell r="J93" t="str">
            <v xml:space="preserve">OKLAHOMA CITY  </v>
          </cell>
          <cell r="K93" t="str">
            <v>OK</v>
          </cell>
          <cell r="L93" t="str">
            <v>73102</v>
          </cell>
          <cell r="M93">
            <v>0.1711</v>
          </cell>
          <cell r="N93" t="str">
            <v>I</v>
          </cell>
          <cell r="O93">
            <v>35602</v>
          </cell>
          <cell r="P93">
            <v>35602</v>
          </cell>
          <cell r="Q93">
            <v>289602030.28000003</v>
          </cell>
          <cell r="R93">
            <v>35226500.710000001</v>
          </cell>
          <cell r="S93">
            <v>1443792.01</v>
          </cell>
          <cell r="T93">
            <v>328495.34000000003</v>
          </cell>
          <cell r="V93">
            <v>627780</v>
          </cell>
          <cell r="W93">
            <v>0</v>
          </cell>
          <cell r="X93">
            <v>48556881.999999993</v>
          </cell>
          <cell r="Y93">
            <v>0</v>
          </cell>
          <cell r="AA93">
            <v>49879402.720908009</v>
          </cell>
          <cell r="AB93">
            <v>86183450.060000002</v>
          </cell>
          <cell r="AC93">
            <v>-36304047.339091994</v>
          </cell>
          <cell r="AE93">
            <v>256039872.21999198</v>
          </cell>
          <cell r="AF93">
            <v>25277975.120001104</v>
          </cell>
          <cell r="AG93">
            <v>2158495.5962267341</v>
          </cell>
          <cell r="AH93">
            <v>0</v>
          </cell>
          <cell r="AJ93">
            <v>6199069</v>
          </cell>
          <cell r="AL93">
            <v>43808422.136840627</v>
          </cell>
          <cell r="AM93">
            <v>33635539.716227837</v>
          </cell>
          <cell r="AN93">
            <v>10172882.42061279</v>
          </cell>
          <cell r="AP93">
            <v>93687824.857748628</v>
          </cell>
          <cell r="AQ93">
            <v>119818989.77622783</v>
          </cell>
          <cell r="AR93">
            <v>-26131164.918479204</v>
          </cell>
          <cell r="AS93">
            <v>28624786.081520788</v>
          </cell>
        </row>
        <row r="94">
          <cell r="B94" t="str">
            <v>200310990A</v>
          </cell>
          <cell r="G94" t="str">
            <v>Private</v>
          </cell>
          <cell r="H94" t="str">
            <v xml:space="preserve">ST JOHN BROKEN ARROW, INC </v>
          </cell>
          <cell r="I94" t="str">
            <v xml:space="preserve">1000 W BOISE CIRCLE  </v>
          </cell>
          <cell r="J94" t="str">
            <v xml:space="preserve">BROKEN ARROW   </v>
          </cell>
          <cell r="K94" t="str">
            <v>OK</v>
          </cell>
          <cell r="L94" t="str">
            <v>74012</v>
          </cell>
          <cell r="M94">
            <v>0.20730000000000001</v>
          </cell>
          <cell r="N94" t="str">
            <v>I</v>
          </cell>
          <cell r="O94">
            <v>460</v>
          </cell>
          <cell r="P94">
            <v>460</v>
          </cell>
          <cell r="Q94">
            <v>3195049.48</v>
          </cell>
          <cell r="R94">
            <v>767350.16</v>
          </cell>
          <cell r="S94">
            <v>35287.910000000003</v>
          </cell>
          <cell r="T94">
            <v>0</v>
          </cell>
          <cell r="V94">
            <v>0</v>
          </cell>
          <cell r="W94">
            <v>0</v>
          </cell>
          <cell r="X94">
            <v>683122</v>
          </cell>
          <cell r="Y94">
            <v>0</v>
          </cell>
          <cell r="AA94">
            <v>662333.75720400002</v>
          </cell>
          <cell r="AB94">
            <v>1485760.07</v>
          </cell>
          <cell r="AC94">
            <v>-823426.31279600004</v>
          </cell>
          <cell r="AE94">
            <v>28230778.249999698</v>
          </cell>
          <cell r="AF94">
            <v>3695764.5999999996</v>
          </cell>
          <cell r="AG94">
            <v>405005.44247949577</v>
          </cell>
          <cell r="AH94">
            <v>0</v>
          </cell>
          <cell r="AJ94">
            <v>968938</v>
          </cell>
          <cell r="AL94">
            <v>5852240.3312249379</v>
          </cell>
          <cell r="AM94">
            <v>5069708.0424794955</v>
          </cell>
          <cell r="AN94">
            <v>782532.28874544241</v>
          </cell>
          <cell r="AP94">
            <v>6514574.0884289378</v>
          </cell>
          <cell r="AQ94">
            <v>6555468.1124794958</v>
          </cell>
          <cell r="AR94">
            <v>-40894.024050557986</v>
          </cell>
          <cell r="AS94">
            <v>1611165.975949442</v>
          </cell>
        </row>
        <row r="95">
          <cell r="B95" t="str">
            <v>100699400A</v>
          </cell>
          <cell r="G95" t="str">
            <v>Private</v>
          </cell>
          <cell r="H95" t="str">
            <v xml:space="preserve">ST JOHN MED CTR </v>
          </cell>
          <cell r="I95" t="str">
            <v xml:space="preserve">1923 S UTICA AVENUE  </v>
          </cell>
          <cell r="J95" t="str">
            <v xml:space="preserve">TULSA          </v>
          </cell>
          <cell r="K95" t="str">
            <v>OK</v>
          </cell>
          <cell r="L95" t="str">
            <v>74104</v>
          </cell>
          <cell r="M95">
            <v>0.2424</v>
          </cell>
          <cell r="N95" t="str">
            <v>I</v>
          </cell>
          <cell r="O95">
            <v>30189</v>
          </cell>
          <cell r="P95">
            <v>30189</v>
          </cell>
          <cell r="Q95">
            <v>217369412.90000001</v>
          </cell>
          <cell r="R95">
            <v>41373081.32</v>
          </cell>
          <cell r="S95">
            <v>1862647.16</v>
          </cell>
          <cell r="T95">
            <v>770195.92</v>
          </cell>
          <cell r="V95">
            <v>743481</v>
          </cell>
          <cell r="W95">
            <v>0</v>
          </cell>
          <cell r="X95">
            <v>38575483</v>
          </cell>
          <cell r="Y95">
            <v>45061.05</v>
          </cell>
          <cell r="AA95">
            <v>53460541.606960006</v>
          </cell>
          <cell r="AB95">
            <v>83369949.450000003</v>
          </cell>
          <cell r="AC95">
            <v>-29909407.843039997</v>
          </cell>
          <cell r="AE95">
            <v>82699295.860000208</v>
          </cell>
          <cell r="AF95">
            <v>10124630.220000131</v>
          </cell>
          <cell r="AG95">
            <v>1119813.4907355374</v>
          </cell>
          <cell r="AH95">
            <v>0</v>
          </cell>
          <cell r="AJ95">
            <v>2950019.9999999995</v>
          </cell>
          <cell r="AL95">
            <v>20046309.316464052</v>
          </cell>
          <cell r="AM95">
            <v>14194463.710735667</v>
          </cell>
          <cell r="AN95">
            <v>5851845.6057283841</v>
          </cell>
          <cell r="AP95">
            <v>73506850.923424065</v>
          </cell>
          <cell r="AQ95">
            <v>97564413.160735667</v>
          </cell>
          <cell r="AR95">
            <v>-24057562.237311602</v>
          </cell>
          <cell r="AS95">
            <v>17467940.762688398</v>
          </cell>
        </row>
        <row r="96">
          <cell r="B96" t="str">
            <v>200106410A</v>
          </cell>
          <cell r="G96" t="str">
            <v>Private</v>
          </cell>
          <cell r="H96" t="str">
            <v xml:space="preserve">ST JOHN OWASSO </v>
          </cell>
          <cell r="I96" t="str">
            <v xml:space="preserve">12451 E 100TH ST NORTH  </v>
          </cell>
          <cell r="J96" t="str">
            <v xml:space="preserve">OWASSO         </v>
          </cell>
          <cell r="K96" t="str">
            <v>OK</v>
          </cell>
          <cell r="L96" t="str">
            <v>74055</v>
          </cell>
          <cell r="M96">
            <v>0.21060000000000001</v>
          </cell>
          <cell r="N96" t="str">
            <v>I</v>
          </cell>
          <cell r="O96">
            <v>1324</v>
          </cell>
          <cell r="P96">
            <v>1324</v>
          </cell>
          <cell r="Q96">
            <v>7207409.7699999996</v>
          </cell>
          <cell r="R96">
            <v>1249929.2</v>
          </cell>
          <cell r="S96">
            <v>203235.95</v>
          </cell>
          <cell r="T96">
            <v>0</v>
          </cell>
          <cell r="V96">
            <v>0</v>
          </cell>
          <cell r="W96">
            <v>0</v>
          </cell>
          <cell r="X96">
            <v>988402</v>
          </cell>
          <cell r="Y96">
            <v>0</v>
          </cell>
          <cell r="AA96">
            <v>1517880.4975620001</v>
          </cell>
          <cell r="AB96">
            <v>2441567.15</v>
          </cell>
          <cell r="AC96">
            <v>-923686.65243799984</v>
          </cell>
          <cell r="AE96">
            <v>17947346.429999899</v>
          </cell>
          <cell r="AF96">
            <v>2259910.6099999901</v>
          </cell>
          <cell r="AG96">
            <v>315451.37528447417</v>
          </cell>
          <cell r="AH96">
            <v>0</v>
          </cell>
          <cell r="AJ96">
            <v>536618</v>
          </cell>
          <cell r="AL96">
            <v>3779711.1581579791</v>
          </cell>
          <cell r="AM96">
            <v>3111979.9852844644</v>
          </cell>
          <cell r="AN96">
            <v>667731.1728735147</v>
          </cell>
          <cell r="AP96">
            <v>5297591.6557199787</v>
          </cell>
          <cell r="AQ96">
            <v>5553547.1352844648</v>
          </cell>
          <cell r="AR96">
            <v>-255955.47956448607</v>
          </cell>
          <cell r="AS96">
            <v>1269064.5204355139</v>
          </cell>
        </row>
        <row r="97">
          <cell r="B97" t="str">
            <v>100699550A</v>
          </cell>
          <cell r="G97" t="str">
            <v>Private</v>
          </cell>
          <cell r="H97" t="str">
            <v xml:space="preserve">ST JOHN SAPULPA INC </v>
          </cell>
          <cell r="I97" t="str">
            <v xml:space="preserve">1004 E BRYAN  </v>
          </cell>
          <cell r="J97" t="str">
            <v xml:space="preserve">SAPULPA        </v>
          </cell>
          <cell r="K97" t="str">
            <v>OK</v>
          </cell>
          <cell r="L97" t="str">
            <v>74066</v>
          </cell>
          <cell r="M97">
            <v>0.2616</v>
          </cell>
          <cell r="N97" t="str">
            <v>I</v>
          </cell>
          <cell r="O97">
            <v>168</v>
          </cell>
          <cell r="P97">
            <v>168</v>
          </cell>
          <cell r="Q97">
            <v>933897.09</v>
          </cell>
          <cell r="R97">
            <v>314968.95</v>
          </cell>
          <cell r="S97">
            <v>53123.69</v>
          </cell>
          <cell r="T97">
            <v>0</v>
          </cell>
          <cell r="V97">
            <v>0</v>
          </cell>
          <cell r="W97">
            <v>0</v>
          </cell>
          <cell r="X97">
            <v>51736</v>
          </cell>
          <cell r="Y97">
            <v>0</v>
          </cell>
          <cell r="AA97">
            <v>244307.47874399999</v>
          </cell>
          <cell r="AB97">
            <v>419828.64</v>
          </cell>
          <cell r="AC97">
            <v>-175521.16125600002</v>
          </cell>
          <cell r="AE97">
            <v>21617865.799999699</v>
          </cell>
          <cell r="AF97">
            <v>2543731.22999998</v>
          </cell>
          <cell r="AG97">
            <v>198119.77743061306</v>
          </cell>
          <cell r="AH97">
            <v>0</v>
          </cell>
          <cell r="AJ97">
            <v>1948528</v>
          </cell>
          <cell r="AL97">
            <v>5655233.6932799211</v>
          </cell>
          <cell r="AM97">
            <v>4690379.0074305926</v>
          </cell>
          <cell r="AN97">
            <v>964854.68584932853</v>
          </cell>
          <cell r="AP97">
            <v>5899541.1720239213</v>
          </cell>
          <cell r="AQ97">
            <v>5110207.6474305922</v>
          </cell>
          <cell r="AR97">
            <v>789333.52459332906</v>
          </cell>
          <cell r="AS97">
            <v>2789597.5245933291</v>
          </cell>
        </row>
        <row r="98">
          <cell r="B98" t="str">
            <v>100690020A</v>
          </cell>
          <cell r="C98" t="str">
            <v>100690020C</v>
          </cell>
          <cell r="D98" t="str">
            <v>200980810A</v>
          </cell>
          <cell r="E98" t="str">
            <v>100690020D</v>
          </cell>
          <cell r="G98" t="str">
            <v>Private</v>
          </cell>
          <cell r="H98" t="str">
            <v xml:space="preserve">ST MARY'S REGIONAL MEDICAL CENTER </v>
          </cell>
          <cell r="I98" t="str">
            <v xml:space="preserve">305 S 5TH ST  </v>
          </cell>
          <cell r="J98" t="str">
            <v xml:space="preserve">ENID           </v>
          </cell>
          <cell r="K98" t="str">
            <v>OK</v>
          </cell>
          <cell r="L98" t="str">
            <v>73701</v>
          </cell>
          <cell r="M98">
            <v>0.14199999999999999</v>
          </cell>
          <cell r="N98" t="str">
            <v>I</v>
          </cell>
          <cell r="O98">
            <v>3376</v>
          </cell>
          <cell r="P98">
            <v>3376</v>
          </cell>
          <cell r="Q98">
            <v>34982886.270000003</v>
          </cell>
          <cell r="R98">
            <v>3303956.25</v>
          </cell>
          <cell r="S98">
            <v>249264.4</v>
          </cell>
          <cell r="T98">
            <v>20291.47</v>
          </cell>
          <cell r="V98">
            <v>0</v>
          </cell>
          <cell r="W98">
            <v>0</v>
          </cell>
          <cell r="X98">
            <v>2947136</v>
          </cell>
          <cell r="Y98">
            <v>0</v>
          </cell>
          <cell r="AA98">
            <v>4987861.3203400001</v>
          </cell>
          <cell r="AB98">
            <v>6520648.1200000001</v>
          </cell>
          <cell r="AC98">
            <v>-1532786.79966</v>
          </cell>
          <cell r="AE98">
            <v>42653341.009999998</v>
          </cell>
          <cell r="AF98">
            <v>3315125.44</v>
          </cell>
          <cell r="AG98">
            <v>271062.1428787139</v>
          </cell>
          <cell r="AH98">
            <v>0</v>
          </cell>
          <cell r="AJ98">
            <v>696691</v>
          </cell>
          <cell r="AL98">
            <v>6056774.423419999</v>
          </cell>
          <cell r="AM98">
            <v>4282878.5828787144</v>
          </cell>
          <cell r="AN98">
            <v>1773895.8405412845</v>
          </cell>
          <cell r="AP98">
            <v>11044635.743759999</v>
          </cell>
          <cell r="AQ98">
            <v>10803526.702878714</v>
          </cell>
          <cell r="AR98">
            <v>241109.04088128544</v>
          </cell>
          <cell r="AS98">
            <v>3884936.0408812854</v>
          </cell>
        </row>
        <row r="99">
          <cell r="B99" t="str">
            <v>100740840B</v>
          </cell>
          <cell r="C99" t="str">
            <v>200196450C</v>
          </cell>
          <cell r="G99" t="str">
            <v>Private</v>
          </cell>
          <cell r="H99" t="str">
            <v xml:space="preserve">ST. ANTHONY SHAWNEE HOSPITAL, INC </v>
          </cell>
          <cell r="I99" t="str">
            <v xml:space="preserve">1102 W MACARTHUR  </v>
          </cell>
          <cell r="J99" t="str">
            <v xml:space="preserve">SHAWNEE        </v>
          </cell>
          <cell r="K99" t="str">
            <v>OK</v>
          </cell>
          <cell r="L99" t="str">
            <v>74804</v>
          </cell>
          <cell r="M99">
            <v>0.22090000000000001</v>
          </cell>
          <cell r="N99" t="str">
            <v>I</v>
          </cell>
          <cell r="O99">
            <v>4288</v>
          </cell>
          <cell r="P99">
            <v>4288</v>
          </cell>
          <cell r="Q99">
            <v>23765058.689999998</v>
          </cell>
          <cell r="R99">
            <v>4979219.3900000006</v>
          </cell>
          <cell r="S99">
            <v>741895.38</v>
          </cell>
          <cell r="T99">
            <v>30214.69</v>
          </cell>
          <cell r="V99">
            <v>0</v>
          </cell>
          <cell r="W99">
            <v>0</v>
          </cell>
          <cell r="X99">
            <v>5433061</v>
          </cell>
          <cell r="Y99">
            <v>0</v>
          </cell>
          <cell r="AA99">
            <v>5279916.1546210004</v>
          </cell>
          <cell r="AB99">
            <v>11184390.460000001</v>
          </cell>
          <cell r="AC99">
            <v>-5904474.3053790005</v>
          </cell>
          <cell r="AE99">
            <v>62610161.820000097</v>
          </cell>
          <cell r="AF99">
            <v>9078153.9199999198</v>
          </cell>
          <cell r="AG99">
            <v>1093132.3365148478</v>
          </cell>
          <cell r="AH99">
            <v>0</v>
          </cell>
          <cell r="AJ99">
            <v>2406654</v>
          </cell>
          <cell r="AL99">
            <v>13830584.746038022</v>
          </cell>
          <cell r="AM99">
            <v>12577940.256514767</v>
          </cell>
          <cell r="AN99">
            <v>1252644.4895232543</v>
          </cell>
          <cell r="AP99">
            <v>19110500.900659021</v>
          </cell>
          <cell r="AQ99">
            <v>23762330.716514766</v>
          </cell>
          <cell r="AR99">
            <v>-4651829.8158557452</v>
          </cell>
          <cell r="AS99">
            <v>3187885.1841442548</v>
          </cell>
        </row>
        <row r="100">
          <cell r="B100" t="str">
            <v>201055780B</v>
          </cell>
          <cell r="C100" t="str">
            <v>200125010B</v>
          </cell>
          <cell r="G100" t="str">
            <v>Private</v>
          </cell>
          <cell r="H100" t="str">
            <v xml:space="preserve">STROUD REGIONAL MEDICAL CENTER </v>
          </cell>
          <cell r="I100" t="str">
            <v xml:space="preserve">2308 W HIGHWAY 66  </v>
          </cell>
          <cell r="J100" t="str">
            <v xml:space="preserve">STROUD         </v>
          </cell>
          <cell r="K100" t="str">
            <v>OK</v>
          </cell>
          <cell r="L100" t="str">
            <v>74079</v>
          </cell>
          <cell r="M100">
            <v>1.1443000000000001</v>
          </cell>
          <cell r="N100" t="str">
            <v>I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13385</v>
          </cell>
          <cell r="Y100">
            <v>0</v>
          </cell>
          <cell r="AA100">
            <v>0</v>
          </cell>
          <cell r="AB100">
            <v>13385</v>
          </cell>
          <cell r="AC100">
            <v>-13385</v>
          </cell>
          <cell r="AE100">
            <v>806755.94000000111</v>
          </cell>
          <cell r="AF100">
            <v>152767.56</v>
          </cell>
          <cell r="AG100">
            <v>7653.0720659219705</v>
          </cell>
          <cell r="AH100">
            <v>0</v>
          </cell>
          <cell r="AJ100">
            <v>1559322</v>
          </cell>
          <cell r="AL100">
            <v>923170.82214200136</v>
          </cell>
          <cell r="AM100">
            <v>1719742.632065922</v>
          </cell>
          <cell r="AN100">
            <v>-796571.80992392066</v>
          </cell>
          <cell r="AP100">
            <v>923170.82214200136</v>
          </cell>
          <cell r="AQ100">
            <v>1733127.632065922</v>
          </cell>
          <cell r="AR100">
            <v>-809956.80992392066</v>
          </cell>
          <cell r="AS100">
            <v>762750.19007607934</v>
          </cell>
        </row>
        <row r="101">
          <cell r="B101" t="str">
            <v>200292720A</v>
          </cell>
          <cell r="G101" t="str">
            <v>Private</v>
          </cell>
          <cell r="H101" t="str">
            <v xml:space="preserve">SUMMIT MEDICAL CENTER, LLC </v>
          </cell>
          <cell r="I101" t="str">
            <v xml:space="preserve">1800 S RENAISSANCE BLVD  </v>
          </cell>
          <cell r="J101" t="str">
            <v xml:space="preserve">EDMOND         </v>
          </cell>
          <cell r="K101" t="str">
            <v>OK</v>
          </cell>
          <cell r="L101" t="str">
            <v>73013</v>
          </cell>
          <cell r="M101">
            <v>0.10489999999999999</v>
          </cell>
          <cell r="N101" t="str">
            <v>I</v>
          </cell>
          <cell r="O101">
            <v>3</v>
          </cell>
          <cell r="P101">
            <v>3</v>
          </cell>
          <cell r="Q101">
            <v>12024.52</v>
          </cell>
          <cell r="R101">
            <v>4157.1000000000004</v>
          </cell>
          <cell r="S101">
            <v>0</v>
          </cell>
          <cell r="T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AA101">
            <v>1261.3721479999999</v>
          </cell>
          <cell r="AB101">
            <v>4157.1000000000004</v>
          </cell>
          <cell r="AC101">
            <v>-2895.7278520000004</v>
          </cell>
          <cell r="AE101">
            <v>32491047.539999999</v>
          </cell>
          <cell r="AF101">
            <v>2888375.9499999899</v>
          </cell>
          <cell r="AG101">
            <v>297679.03969767672</v>
          </cell>
          <cell r="AH101">
            <v>0</v>
          </cell>
          <cell r="AJ101">
            <v>0</v>
          </cell>
          <cell r="AL101">
            <v>3408310.8869459997</v>
          </cell>
          <cell r="AM101">
            <v>3186054.9896976668</v>
          </cell>
          <cell r="AN101">
            <v>222255.89724833285</v>
          </cell>
          <cell r="AP101">
            <v>3409572.2590939999</v>
          </cell>
          <cell r="AQ101">
            <v>3190212.0896976669</v>
          </cell>
          <cell r="AR101">
            <v>219360.16939633293</v>
          </cell>
          <cell r="AS101">
            <v>219360.16939633293</v>
          </cell>
        </row>
        <row r="102">
          <cell r="B102" t="str">
            <v>201053560B</v>
          </cell>
          <cell r="C102" t="str">
            <v>200125200B</v>
          </cell>
          <cell r="G102" t="str">
            <v>Private</v>
          </cell>
          <cell r="H102" t="str">
            <v xml:space="preserve">THE PHYSICIANS HOSPITAL IN ANADARKO </v>
          </cell>
          <cell r="I102" t="str">
            <v xml:space="preserve">1002 E CENTRAL BLVD  </v>
          </cell>
          <cell r="J102" t="str">
            <v xml:space="preserve">ANADARKO       </v>
          </cell>
          <cell r="K102" t="str">
            <v>OK</v>
          </cell>
          <cell r="L102" t="str">
            <v>73005</v>
          </cell>
          <cell r="M102">
            <v>0.91400000000000003</v>
          </cell>
          <cell r="N102" t="str">
            <v>I</v>
          </cell>
          <cell r="O102">
            <v>94</v>
          </cell>
          <cell r="P102">
            <v>94</v>
          </cell>
          <cell r="Q102">
            <v>337587.52</v>
          </cell>
          <cell r="R102">
            <v>99200.9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571918</v>
          </cell>
          <cell r="Y102">
            <v>0</v>
          </cell>
          <cell r="AA102">
            <v>308554.99328000005</v>
          </cell>
          <cell r="AB102">
            <v>671118.9</v>
          </cell>
          <cell r="AC102">
            <v>-362563.90671999997</v>
          </cell>
          <cell r="AE102">
            <v>1563789.05</v>
          </cell>
          <cell r="AF102">
            <v>241214.22</v>
          </cell>
          <cell r="AG102">
            <v>11537.140050426449</v>
          </cell>
          <cell r="AH102">
            <v>0</v>
          </cell>
          <cell r="AJ102">
            <v>1752802</v>
          </cell>
          <cell r="AL102">
            <v>1429303.1917000001</v>
          </cell>
          <cell r="AM102">
            <v>2005553.3600504263</v>
          </cell>
          <cell r="AN102">
            <v>-576250.16835042625</v>
          </cell>
          <cell r="AP102">
            <v>1737858.1849800001</v>
          </cell>
          <cell r="AQ102">
            <v>2676672.2600504262</v>
          </cell>
          <cell r="AR102">
            <v>-938814.0750704261</v>
          </cell>
          <cell r="AS102">
            <v>1385905.9249295739</v>
          </cell>
        </row>
        <row r="103">
          <cell r="B103" t="str">
            <v>200702430B</v>
          </cell>
          <cell r="C103" t="str">
            <v>200702430C</v>
          </cell>
          <cell r="G103" t="str">
            <v xml:space="preserve">Private </v>
          </cell>
          <cell r="H103" t="str">
            <v xml:space="preserve">SAINT FRANCIS HOSPITAL VINITA </v>
          </cell>
          <cell r="I103" t="str">
            <v xml:space="preserve">735 N FOREMAN ST  </v>
          </cell>
          <cell r="J103" t="str">
            <v xml:space="preserve">VINITA         </v>
          </cell>
          <cell r="K103" t="str">
            <v>OK</v>
          </cell>
          <cell r="L103" t="str">
            <v>74301</v>
          </cell>
          <cell r="M103">
            <v>0.19059999999999999</v>
          </cell>
          <cell r="N103" t="str">
            <v>I</v>
          </cell>
          <cell r="O103">
            <v>905</v>
          </cell>
          <cell r="P103">
            <v>905</v>
          </cell>
          <cell r="Q103">
            <v>3403597.36</v>
          </cell>
          <cell r="R103">
            <v>744307.89</v>
          </cell>
          <cell r="S103">
            <v>34225.050000000003</v>
          </cell>
          <cell r="T103">
            <v>0</v>
          </cell>
          <cell r="V103">
            <v>0</v>
          </cell>
          <cell r="W103">
            <v>0</v>
          </cell>
          <cell r="X103">
            <v>686597</v>
          </cell>
          <cell r="Y103">
            <v>0</v>
          </cell>
          <cell r="AA103">
            <v>648725.656816</v>
          </cell>
          <cell r="AB103">
            <v>1465129.94</v>
          </cell>
          <cell r="AC103">
            <v>-816404.28318399994</v>
          </cell>
          <cell r="AE103">
            <v>17189645.149999999</v>
          </cell>
          <cell r="AF103">
            <v>1855846.1500000102</v>
          </cell>
          <cell r="AG103">
            <v>124625.30910539962</v>
          </cell>
          <cell r="AH103">
            <v>0</v>
          </cell>
          <cell r="AJ103">
            <v>405962</v>
          </cell>
          <cell r="AL103">
            <v>3276346.3655899996</v>
          </cell>
          <cell r="AM103">
            <v>2386433.4591054097</v>
          </cell>
          <cell r="AN103">
            <v>889912.90648458991</v>
          </cell>
          <cell r="AP103">
            <v>3925072.0224059997</v>
          </cell>
          <cell r="AQ103">
            <v>3851563.3991054096</v>
          </cell>
          <cell r="AR103">
            <v>73508.623300590087</v>
          </cell>
          <cell r="AS103">
            <v>1166067.6233005901</v>
          </cell>
        </row>
        <row r="104">
          <cell r="B104" t="str">
            <v>200119790B</v>
          </cell>
          <cell r="G104" t="str">
            <v>Private - LTCH</v>
          </cell>
          <cell r="H104" t="str">
            <v xml:space="preserve">CORNERSTONE SPECIALTY HOSPITALS BROKEN ARROW </v>
          </cell>
          <cell r="I104" t="str">
            <v>1000 WEST BOISE CIRCLE  THIRD FLOOR</v>
          </cell>
          <cell r="J104" t="str">
            <v xml:space="preserve">BROKEN ARROW   </v>
          </cell>
          <cell r="K104" t="str">
            <v>OK</v>
          </cell>
          <cell r="L104" t="str">
            <v>74012</v>
          </cell>
          <cell r="M104">
            <v>0.20730000000000001</v>
          </cell>
          <cell r="N104" t="str">
            <v>I</v>
          </cell>
          <cell r="O104">
            <v>165</v>
          </cell>
          <cell r="P104">
            <v>165</v>
          </cell>
          <cell r="Q104">
            <v>1938594.56</v>
          </cell>
          <cell r="R104">
            <v>244050.09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A104">
            <v>401870.65228800004</v>
          </cell>
          <cell r="AB104">
            <v>244050.09</v>
          </cell>
          <cell r="AC104">
            <v>157820.56228800004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0</v>
          </cell>
          <cell r="AP104">
            <v>401870.65228800004</v>
          </cell>
          <cell r="AQ104">
            <v>244050.09</v>
          </cell>
          <cell r="AR104">
            <v>157820.56228800004</v>
          </cell>
          <cell r="AS104">
            <v>157820.56228800004</v>
          </cell>
        </row>
        <row r="105">
          <cell r="B105" t="str">
            <v>200347120A</v>
          </cell>
          <cell r="G105" t="str">
            <v>Private - LTCH</v>
          </cell>
          <cell r="H105" t="str">
            <v xml:space="preserve">LTAC HOSPITAL OF EDMOND, LLC </v>
          </cell>
          <cell r="I105" t="str">
            <v xml:space="preserve">4300 WEST MEMORIAL RD, 2ND FLO  </v>
          </cell>
          <cell r="J105" t="str">
            <v xml:space="preserve">OKLAHOMA CITY  </v>
          </cell>
          <cell r="K105" t="str">
            <v>OK</v>
          </cell>
          <cell r="L105" t="str">
            <v>73120</v>
          </cell>
          <cell r="M105">
            <v>0.20680000000000001</v>
          </cell>
          <cell r="N105" t="str">
            <v>I</v>
          </cell>
          <cell r="O105">
            <v>1011</v>
          </cell>
          <cell r="P105">
            <v>1011</v>
          </cell>
          <cell r="Q105">
            <v>5443864.5300000003</v>
          </cell>
          <cell r="R105">
            <v>2140448.83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1125791.1848040002</v>
          </cell>
          <cell r="AB105">
            <v>2140448.83</v>
          </cell>
          <cell r="AC105">
            <v>-1014657.6451959999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P105">
            <v>1125791.1848040002</v>
          </cell>
          <cell r="AQ105">
            <v>2140448.83</v>
          </cell>
          <cell r="AR105">
            <v>-1014657.6451959999</v>
          </cell>
          <cell r="AS105">
            <v>-1014657.6451959999</v>
          </cell>
        </row>
        <row r="106">
          <cell r="B106" t="str">
            <v>100689350A</v>
          </cell>
          <cell r="G106" t="str">
            <v>Private - LTCH</v>
          </cell>
          <cell r="H106" t="str">
            <v xml:space="preserve">SELECT SPECIALTY HOSPITAL </v>
          </cell>
          <cell r="I106" t="str">
            <v xml:space="preserve">3524 NW 56 ST  </v>
          </cell>
          <cell r="J106" t="str">
            <v xml:space="preserve">OKLAHOMA CITY  </v>
          </cell>
          <cell r="K106" t="str">
            <v>OK</v>
          </cell>
          <cell r="L106" t="str">
            <v>73112</v>
          </cell>
          <cell r="M106">
            <v>0.23949999999999999</v>
          </cell>
          <cell r="N106" t="str">
            <v>I</v>
          </cell>
          <cell r="O106">
            <v>77</v>
          </cell>
          <cell r="P106">
            <v>77</v>
          </cell>
          <cell r="Q106">
            <v>1037929.97</v>
          </cell>
          <cell r="R106">
            <v>143177.95000000001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AA106">
            <v>248584.22781499999</v>
          </cell>
          <cell r="AB106">
            <v>143177.95000000001</v>
          </cell>
          <cell r="AC106">
            <v>105406.27781499998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L106">
            <v>0</v>
          </cell>
          <cell r="AM106">
            <v>0</v>
          </cell>
          <cell r="AN106">
            <v>0</v>
          </cell>
          <cell r="AP106">
            <v>248584.22781499999</v>
          </cell>
          <cell r="AQ106">
            <v>143177.95000000001</v>
          </cell>
          <cell r="AR106">
            <v>105406.27781499998</v>
          </cell>
          <cell r="AS106">
            <v>105406.27781499998</v>
          </cell>
        </row>
        <row r="107">
          <cell r="B107" t="str">
            <v>200224040B</v>
          </cell>
          <cell r="G107" t="str">
            <v>Private - LTCH</v>
          </cell>
          <cell r="H107" t="str">
            <v xml:space="preserve">SELECT SPECIALTY HOSPITAL - TULSA/MIDTOWN, LLC </v>
          </cell>
          <cell r="I107" t="str">
            <v xml:space="preserve">744 W 9TH ST  </v>
          </cell>
          <cell r="J107" t="str">
            <v xml:space="preserve">TULSA          </v>
          </cell>
          <cell r="K107" t="str">
            <v>OK</v>
          </cell>
          <cell r="L107" t="str">
            <v>74127</v>
          </cell>
          <cell r="M107">
            <v>0.2165</v>
          </cell>
          <cell r="N107" t="str">
            <v>I</v>
          </cell>
          <cell r="O107">
            <v>245</v>
          </cell>
          <cell r="P107">
            <v>245</v>
          </cell>
          <cell r="Q107">
            <v>3021383.35</v>
          </cell>
          <cell r="R107">
            <v>455145.92</v>
          </cell>
          <cell r="S107">
            <v>0</v>
          </cell>
          <cell r="T107">
            <v>685929.02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AA107">
            <v>1340058.5152750001</v>
          </cell>
          <cell r="AB107">
            <v>1141074.94</v>
          </cell>
          <cell r="AC107">
            <v>198983.57527500018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L107">
            <v>0</v>
          </cell>
          <cell r="AM107">
            <v>0</v>
          </cell>
          <cell r="AN107">
            <v>0</v>
          </cell>
          <cell r="AP107">
            <v>1340058.5152750001</v>
          </cell>
          <cell r="AQ107">
            <v>1141074.94</v>
          </cell>
          <cell r="AR107">
            <v>198983.57527500018</v>
          </cell>
          <cell r="AS107">
            <v>198983.57527500018</v>
          </cell>
        </row>
        <row r="108">
          <cell r="B108" t="str">
            <v>200119790A</v>
          </cell>
          <cell r="G108" t="str">
            <v>Private - LTCH</v>
          </cell>
          <cell r="H108" t="str">
            <v xml:space="preserve">SOLARA HOSPITAL MUSKOGEE LLC </v>
          </cell>
          <cell r="I108" t="str">
            <v xml:space="preserve">351 SOUTH 40TH STREET  </v>
          </cell>
          <cell r="J108" t="str">
            <v xml:space="preserve">MUSKOGEE       </v>
          </cell>
          <cell r="K108" t="str">
            <v>OK</v>
          </cell>
          <cell r="L108" t="str">
            <v>74403</v>
          </cell>
          <cell r="M108">
            <v>0.13500000000000001</v>
          </cell>
          <cell r="N108" t="str">
            <v>I</v>
          </cell>
          <cell r="O108">
            <v>2009</v>
          </cell>
          <cell r="P108">
            <v>2009</v>
          </cell>
          <cell r="Q108">
            <v>25915035.02</v>
          </cell>
          <cell r="R108">
            <v>2186587.5</v>
          </cell>
          <cell r="S108">
            <v>177022.16</v>
          </cell>
          <cell r="T108">
            <v>10525.6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3509055.3277000003</v>
          </cell>
          <cell r="AB108">
            <v>2374135.2600000002</v>
          </cell>
          <cell r="AC108">
            <v>1134920.0677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L108">
            <v>0</v>
          </cell>
          <cell r="AM108">
            <v>0</v>
          </cell>
          <cell r="AN108">
            <v>0</v>
          </cell>
          <cell r="AP108">
            <v>3509055.3277000003</v>
          </cell>
          <cell r="AQ108">
            <v>2374135.2600000002</v>
          </cell>
          <cell r="AR108">
            <v>1134920.0677</v>
          </cell>
          <cell r="AS108">
            <v>1134920.0677</v>
          </cell>
        </row>
        <row r="109">
          <cell r="B109" t="str">
            <v>200080160A</v>
          </cell>
          <cell r="G109" t="str">
            <v>Private - LTCH</v>
          </cell>
          <cell r="H109" t="str">
            <v xml:space="preserve">SOLARA HOSPITAL SHAWNEE LLC </v>
          </cell>
          <cell r="I109" t="str">
            <v xml:space="preserve">1900 GORDON COOPER DRIVE  </v>
          </cell>
          <cell r="J109" t="str">
            <v xml:space="preserve">SHAWNEE        </v>
          </cell>
          <cell r="K109" t="str">
            <v>OK</v>
          </cell>
          <cell r="L109" t="str">
            <v>74801</v>
          </cell>
          <cell r="M109">
            <v>0.16819999999999999</v>
          </cell>
          <cell r="N109" t="str">
            <v>I</v>
          </cell>
          <cell r="O109">
            <v>291</v>
          </cell>
          <cell r="P109">
            <v>291</v>
          </cell>
          <cell r="Q109">
            <v>3611139.74</v>
          </cell>
          <cell r="R109">
            <v>89156.01</v>
          </cell>
          <cell r="S109">
            <v>328147.17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607393.70426799997</v>
          </cell>
          <cell r="AB109">
            <v>417303.18</v>
          </cell>
          <cell r="AC109">
            <v>190090.52426799998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607393.70426799997</v>
          </cell>
          <cell r="AQ109">
            <v>417303.18</v>
          </cell>
          <cell r="AR109">
            <v>190090.52426799998</v>
          </cell>
          <cell r="AS109">
            <v>190090.52426799998</v>
          </cell>
        </row>
        <row r="110">
          <cell r="B110" t="str">
            <v>200085660H</v>
          </cell>
          <cell r="C110" t="str">
            <v>200085660G</v>
          </cell>
          <cell r="D110" t="str">
            <v>200085660I</v>
          </cell>
          <cell r="G110" t="str">
            <v>Private - Psychiatric Hospital</v>
          </cell>
          <cell r="H110" t="str">
            <v xml:space="preserve">CEDAR RIDGE PSYCHIATRIC HOSPITAL </v>
          </cell>
          <cell r="I110" t="str">
            <v xml:space="preserve">6501 NE 50TH  </v>
          </cell>
          <cell r="J110" t="str">
            <v xml:space="preserve">OKLAHOMA CITY  </v>
          </cell>
          <cell r="K110" t="str">
            <v>OK</v>
          </cell>
          <cell r="L110" t="str">
            <v>73141</v>
          </cell>
          <cell r="M110">
            <v>0.42009897475802377</v>
          </cell>
          <cell r="N110" t="str">
            <v>I</v>
          </cell>
          <cell r="O110">
            <v>17393</v>
          </cell>
          <cell r="P110">
            <v>17246</v>
          </cell>
          <cell r="Q110">
            <v>26109000</v>
          </cell>
          <cell r="R110">
            <v>9157438.1899999995</v>
          </cell>
          <cell r="S110">
            <v>923210.34999999986</v>
          </cell>
          <cell r="T110">
            <v>0</v>
          </cell>
          <cell r="V110">
            <v>0</v>
          </cell>
          <cell r="W110">
            <v>0</v>
          </cell>
          <cell r="X110">
            <v>8537347.9999999981</v>
          </cell>
          <cell r="Y110">
            <v>0</v>
          </cell>
          <cell r="AA110">
            <v>10968364.131957242</v>
          </cell>
          <cell r="AB110">
            <v>18617996.539999999</v>
          </cell>
          <cell r="AC110">
            <v>-7649632.4080427568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10968364.131957242</v>
          </cell>
          <cell r="AQ110">
            <v>18617996.539999999</v>
          </cell>
          <cell r="AR110">
            <v>-7649632.4080427568</v>
          </cell>
          <cell r="AS110">
            <v>887715.5919572413</v>
          </cell>
        </row>
        <row r="111">
          <cell r="B111" t="str">
            <v>100700380P</v>
          </cell>
          <cell r="G111" t="str">
            <v>Private - Psychiatric Hospital</v>
          </cell>
          <cell r="H111" t="str">
            <v xml:space="preserve">LAUREATE PSYCHIATRIC CLINIC &amp; HOSPITAL INC </v>
          </cell>
          <cell r="I111" t="str">
            <v xml:space="preserve">6655 SOUTH YALE  </v>
          </cell>
          <cell r="J111" t="str">
            <v xml:space="preserve">TULSA          </v>
          </cell>
          <cell r="K111" t="str">
            <v>OK</v>
          </cell>
          <cell r="L111" t="str">
            <v>74136</v>
          </cell>
          <cell r="M111">
            <v>0.46663891651451056</v>
          </cell>
          <cell r="N111" t="str">
            <v>I</v>
          </cell>
          <cell r="O111">
            <v>5263</v>
          </cell>
          <cell r="P111">
            <v>5263</v>
          </cell>
          <cell r="Q111">
            <v>9392157.4100000001</v>
          </cell>
          <cell r="R111">
            <v>2944357.73</v>
          </cell>
          <cell r="S111">
            <v>248432.64000000001</v>
          </cell>
          <cell r="T111">
            <v>0</v>
          </cell>
          <cell r="V111">
            <v>0</v>
          </cell>
          <cell r="W111">
            <v>0</v>
          </cell>
          <cell r="X111">
            <v>3222465</v>
          </cell>
          <cell r="Y111">
            <v>0</v>
          </cell>
          <cell r="AA111">
            <v>4382746.1575361323</v>
          </cell>
          <cell r="AB111">
            <v>6415255.3700000001</v>
          </cell>
          <cell r="AC111">
            <v>-2032509.2124638679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4382746.1575361323</v>
          </cell>
          <cell r="AQ111">
            <v>6415255.3700000001</v>
          </cell>
          <cell r="AR111">
            <v>-2032509.2124638679</v>
          </cell>
          <cell r="AS111">
            <v>1189955.7875361321</v>
          </cell>
        </row>
        <row r="112">
          <cell r="B112" t="str">
            <v>200718040B</v>
          </cell>
          <cell r="G112" t="str">
            <v>Private - Psychiatric Hospital</v>
          </cell>
          <cell r="H112" t="str">
            <v xml:space="preserve">OAKWOOD SPRINGS, LLC </v>
          </cell>
          <cell r="I112" t="str">
            <v xml:space="preserve">13101 MEMORIAL SPRINGS  </v>
          </cell>
          <cell r="J112" t="str">
            <v xml:space="preserve">OKLAHOMA CITY  </v>
          </cell>
          <cell r="K112" t="str">
            <v>OK</v>
          </cell>
          <cell r="L112" t="str">
            <v>73114</v>
          </cell>
          <cell r="M112">
            <v>0.98399814889384385</v>
          </cell>
          <cell r="N112" t="str">
            <v>I</v>
          </cell>
          <cell r="O112">
            <v>4783</v>
          </cell>
          <cell r="P112">
            <v>4775</v>
          </cell>
          <cell r="Q112">
            <v>11311293</v>
          </cell>
          <cell r="R112">
            <v>2662679.25</v>
          </cell>
          <cell r="S112">
            <v>208351.33</v>
          </cell>
          <cell r="T112">
            <v>0</v>
          </cell>
          <cell r="V112">
            <v>0</v>
          </cell>
          <cell r="W112">
            <v>0</v>
          </cell>
          <cell r="X112">
            <v>2381580</v>
          </cell>
          <cell r="Y112">
            <v>0</v>
          </cell>
          <cell r="AA112">
            <v>11130291.373595893</v>
          </cell>
          <cell r="AB112">
            <v>5252610.58</v>
          </cell>
          <cell r="AC112">
            <v>5877680.7935958933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11130291.373595893</v>
          </cell>
          <cell r="AQ112">
            <v>5252610.58</v>
          </cell>
          <cell r="AR112">
            <v>5877680.7935958933</v>
          </cell>
          <cell r="AS112">
            <v>8259260.7935958933</v>
          </cell>
        </row>
        <row r="113">
          <cell r="B113" t="str">
            <v>100738360L</v>
          </cell>
          <cell r="C113" t="str">
            <v>100738360N</v>
          </cell>
          <cell r="D113" t="str">
            <v>100738360O</v>
          </cell>
          <cell r="E113" t="str">
            <v>100738360M</v>
          </cell>
          <cell r="G113" t="str">
            <v>Private - Psychiatric Hospital</v>
          </cell>
          <cell r="H113" t="str">
            <v xml:space="preserve">PARKSIDE PSYCHIATRIC HOSPITAL &amp; CLINIC </v>
          </cell>
          <cell r="I113" t="str">
            <v xml:space="preserve">1239 S TRENTON AVE  </v>
          </cell>
          <cell r="J113" t="str">
            <v xml:space="preserve">TULSA          </v>
          </cell>
          <cell r="K113" t="str">
            <v>OK</v>
          </cell>
          <cell r="L113" t="str">
            <v>74120</v>
          </cell>
          <cell r="M113">
            <v>0.43459234157912574</v>
          </cell>
          <cell r="N113" t="str">
            <v>I</v>
          </cell>
          <cell r="O113">
            <v>13960</v>
          </cell>
          <cell r="P113">
            <v>13949</v>
          </cell>
          <cell r="Q113">
            <v>16167816</v>
          </cell>
          <cell r="R113">
            <v>6785686.46</v>
          </cell>
          <cell r="S113">
            <v>125715.12</v>
          </cell>
          <cell r="T113">
            <v>0</v>
          </cell>
          <cell r="V113">
            <v>0</v>
          </cell>
          <cell r="W113">
            <v>0</v>
          </cell>
          <cell r="X113">
            <v>11324589</v>
          </cell>
          <cell r="Y113">
            <v>0</v>
          </cell>
          <cell r="AA113">
            <v>7026409.0136604542</v>
          </cell>
          <cell r="AB113">
            <v>18235990.579999998</v>
          </cell>
          <cell r="AC113">
            <v>-11209581.566339545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7026409.0136604542</v>
          </cell>
          <cell r="AQ113">
            <v>18235990.579999998</v>
          </cell>
          <cell r="AR113">
            <v>-11209581.566339545</v>
          </cell>
          <cell r="AS113">
            <v>115007.43366045505</v>
          </cell>
        </row>
        <row r="114">
          <cell r="B114" t="str">
            <v>100701680L</v>
          </cell>
          <cell r="G114" t="str">
            <v>Private - Psychiatric Hospital</v>
          </cell>
          <cell r="H114" t="str">
            <v xml:space="preserve">ROLLING HILLS HOSPITAL, LLC </v>
          </cell>
          <cell r="I114" t="str">
            <v xml:space="preserve">1000 ROLLING HILLS LANE  </v>
          </cell>
          <cell r="J114" t="str">
            <v xml:space="preserve">ADA            </v>
          </cell>
          <cell r="K114" t="str">
            <v>OK</v>
          </cell>
          <cell r="L114" t="str">
            <v>74820</v>
          </cell>
          <cell r="M114">
            <v>0.43932215777533501</v>
          </cell>
          <cell r="N114" t="str">
            <v>I</v>
          </cell>
          <cell r="O114">
            <v>3424</v>
          </cell>
          <cell r="P114">
            <v>3382</v>
          </cell>
          <cell r="Q114">
            <v>13646497.17</v>
          </cell>
          <cell r="R114">
            <v>1923916.97</v>
          </cell>
          <cell r="S114">
            <v>169293.93</v>
          </cell>
          <cell r="T114">
            <v>0</v>
          </cell>
          <cell r="V114">
            <v>0</v>
          </cell>
          <cell r="W114">
            <v>0</v>
          </cell>
          <cell r="X114">
            <v>1131170</v>
          </cell>
          <cell r="Y114">
            <v>0</v>
          </cell>
          <cell r="AA114">
            <v>5995208.582799403</v>
          </cell>
          <cell r="AB114">
            <v>3224380.9</v>
          </cell>
          <cell r="AC114">
            <v>2770827.6827994031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2848.99</v>
          </cell>
          <cell r="AL114">
            <v>0</v>
          </cell>
          <cell r="AM114">
            <v>2848.99</v>
          </cell>
          <cell r="AN114">
            <v>-2848.99</v>
          </cell>
          <cell r="AP114">
            <v>5995208.582799403</v>
          </cell>
          <cell r="AQ114">
            <v>3227229.89</v>
          </cell>
          <cell r="AR114">
            <v>2767978.6927994029</v>
          </cell>
          <cell r="AS114">
            <v>3901997.6827994031</v>
          </cell>
        </row>
        <row r="115">
          <cell r="B115" t="str">
            <v>200673510G</v>
          </cell>
          <cell r="C115" t="str">
            <v>200673510E</v>
          </cell>
          <cell r="G115" t="str">
            <v>Private - Psychiatric Hospital</v>
          </cell>
          <cell r="H115" t="str">
            <v xml:space="preserve">WILLOW CREST HOSPITAL </v>
          </cell>
          <cell r="I115" t="str">
            <v xml:space="preserve">130 A ST SW  </v>
          </cell>
          <cell r="J115" t="str">
            <v xml:space="preserve">MIAMI          </v>
          </cell>
          <cell r="K115" t="str">
            <v>OK</v>
          </cell>
          <cell r="L115" t="str">
            <v>74354</v>
          </cell>
          <cell r="M115">
            <v>0.54893010790416774</v>
          </cell>
          <cell r="N115" t="str">
            <v>I</v>
          </cell>
          <cell r="O115">
            <v>16025</v>
          </cell>
          <cell r="P115">
            <v>16025</v>
          </cell>
          <cell r="Q115">
            <v>11633419.800000001</v>
          </cell>
          <cell r="R115">
            <v>5411071.1799999997</v>
          </cell>
          <cell r="S115">
            <v>313657.59999999998</v>
          </cell>
          <cell r="T115">
            <v>0</v>
          </cell>
          <cell r="V115">
            <v>0</v>
          </cell>
          <cell r="W115">
            <v>0</v>
          </cell>
          <cell r="X115">
            <v>12844588</v>
          </cell>
          <cell r="Y115">
            <v>0</v>
          </cell>
          <cell r="AA115">
            <v>6385934.3861084823</v>
          </cell>
          <cell r="AB115">
            <v>18569316.780000001</v>
          </cell>
          <cell r="AC115">
            <v>-12183382.393891519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6385934.3861084823</v>
          </cell>
          <cell r="AQ115">
            <v>18569316.780000001</v>
          </cell>
          <cell r="AR115">
            <v>-12183382.393891519</v>
          </cell>
          <cell r="AS115">
            <v>661205.60610848106</v>
          </cell>
        </row>
        <row r="116">
          <cell r="B116" t="str">
            <v>200982500A</v>
          </cell>
          <cell r="G116" t="str">
            <v>Private - Rehabilitation</v>
          </cell>
          <cell r="H116" t="str">
            <v xml:space="preserve">MERCY REHABILITATION HOSPITAL OKLAHOMA CITY SOUTH </v>
          </cell>
          <cell r="I116" t="str">
            <v xml:space="preserve">7900 MID-AMERICA BLVD  </v>
          </cell>
          <cell r="J116" t="str">
            <v xml:space="preserve">OKLAHOMA CITY  </v>
          </cell>
          <cell r="K116" t="str">
            <v>OK</v>
          </cell>
          <cell r="L116" t="str">
            <v>73135</v>
          </cell>
          <cell r="M116">
            <v>0.28140867282971305</v>
          </cell>
          <cell r="N116" t="str">
            <v>I</v>
          </cell>
          <cell r="O116">
            <v>77</v>
          </cell>
          <cell r="P116">
            <v>77</v>
          </cell>
          <cell r="Q116">
            <v>198408.65</v>
          </cell>
          <cell r="R116">
            <v>42466.59</v>
          </cell>
          <cell r="S116">
            <v>7635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55833.914874435046</v>
          </cell>
          <cell r="AB116">
            <v>50101.59</v>
          </cell>
          <cell r="AC116">
            <v>5732.3248744350494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L116">
            <v>0</v>
          </cell>
          <cell r="AM116">
            <v>0</v>
          </cell>
          <cell r="AN116">
            <v>0</v>
          </cell>
          <cell r="AP116">
            <v>55833.914874435046</v>
          </cell>
          <cell r="AQ116">
            <v>50101.59</v>
          </cell>
          <cell r="AR116">
            <v>5732.3248744350494</v>
          </cell>
          <cell r="AS116">
            <v>5732.3248744350494</v>
          </cell>
        </row>
        <row r="117">
          <cell r="B117" t="str">
            <v>200479750A</v>
          </cell>
          <cell r="G117" t="str">
            <v>Private - Rehabilitation</v>
          </cell>
          <cell r="H117" t="str">
            <v xml:space="preserve">MERCY REHABILITATION HOSPITAL, LLC </v>
          </cell>
          <cell r="I117" t="str">
            <v xml:space="preserve">5401 W. MEMORIAL ROAD  </v>
          </cell>
          <cell r="J117" t="str">
            <v xml:space="preserve">OKLAHOMA CITY  </v>
          </cell>
          <cell r="K117" t="str">
            <v>OK</v>
          </cell>
          <cell r="L117" t="str">
            <v>73142</v>
          </cell>
          <cell r="M117">
            <v>0.42518972136242994</v>
          </cell>
          <cell r="N117" t="str">
            <v>I</v>
          </cell>
          <cell r="O117">
            <v>129</v>
          </cell>
          <cell r="P117">
            <v>129</v>
          </cell>
          <cell r="Q117">
            <v>315264.87</v>
          </cell>
          <cell r="R117">
            <v>74867.740000000005</v>
          </cell>
          <cell r="S117">
            <v>2678.27</v>
          </cell>
          <cell r="T117">
            <v>0</v>
          </cell>
          <cell r="V117">
            <v>0</v>
          </cell>
          <cell r="W117">
            <v>0</v>
          </cell>
          <cell r="X117">
            <v>69818</v>
          </cell>
          <cell r="Y117">
            <v>0</v>
          </cell>
          <cell r="AA117">
            <v>134047.38223066268</v>
          </cell>
          <cell r="AB117">
            <v>147364.01</v>
          </cell>
          <cell r="AC117">
            <v>-13316.627769337327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134047.38223066268</v>
          </cell>
          <cell r="AQ117">
            <v>147364.01</v>
          </cell>
          <cell r="AR117">
            <v>-13316.627769337327</v>
          </cell>
          <cell r="AS117">
            <v>56501.372230662673</v>
          </cell>
        </row>
        <row r="118">
          <cell r="B118" t="str">
            <v>200707260A</v>
          </cell>
          <cell r="G118" t="str">
            <v>Private - Rehabilitation</v>
          </cell>
          <cell r="H118" t="str">
            <v xml:space="preserve">PAM REHABILITATION HOSPITAL OF TULSA </v>
          </cell>
          <cell r="I118" t="str">
            <v xml:space="preserve">10020 E. 91ST DR.  </v>
          </cell>
          <cell r="J118" t="str">
            <v xml:space="preserve">TULSA          </v>
          </cell>
          <cell r="K118" t="str">
            <v>OK</v>
          </cell>
          <cell r="L118" t="str">
            <v>74133</v>
          </cell>
          <cell r="M118">
            <v>0.13762762429699621</v>
          </cell>
          <cell r="N118" t="str">
            <v>I</v>
          </cell>
          <cell r="O118">
            <v>484</v>
          </cell>
          <cell r="P118">
            <v>484</v>
          </cell>
          <cell r="Q118">
            <v>2005649.78</v>
          </cell>
          <cell r="R118">
            <v>253691.85</v>
          </cell>
          <cell r="S118">
            <v>78974.320000000007</v>
          </cell>
          <cell r="T118">
            <v>0</v>
          </cell>
          <cell r="V118">
            <v>0</v>
          </cell>
          <cell r="W118">
            <v>0</v>
          </cell>
          <cell r="X118">
            <v>199296</v>
          </cell>
          <cell r="Y118">
            <v>0</v>
          </cell>
          <cell r="AA118">
            <v>276032.81439319311</v>
          </cell>
          <cell r="AB118">
            <v>531962.17000000004</v>
          </cell>
          <cell r="AC118">
            <v>-255929.35560680693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276032.81439319311</v>
          </cell>
          <cell r="AQ118">
            <v>531962.17000000004</v>
          </cell>
          <cell r="AR118">
            <v>-255929.35560680693</v>
          </cell>
          <cell r="AS118">
            <v>-56633.35560680693</v>
          </cell>
        </row>
        <row r="119">
          <cell r="B119" t="str">
            <v>200682470A</v>
          </cell>
          <cell r="G119" t="str">
            <v>Private - Rehabilitation</v>
          </cell>
          <cell r="H119" t="str">
            <v xml:space="preserve">ST. JOHN REHABILITATION HOSPITAL </v>
          </cell>
          <cell r="I119" t="str">
            <v xml:space="preserve">1200 WEST ALBANY DRIVE  </v>
          </cell>
          <cell r="J119" t="str">
            <v xml:space="preserve">BROKEN ARROW   </v>
          </cell>
          <cell r="K119" t="str">
            <v>OK</v>
          </cell>
          <cell r="L119" t="str">
            <v>74012</v>
          </cell>
          <cell r="M119">
            <v>0.28140867282971305</v>
          </cell>
          <cell r="N119" t="str">
            <v>I</v>
          </cell>
          <cell r="O119">
            <v>2406</v>
          </cell>
          <cell r="P119">
            <v>2406</v>
          </cell>
          <cell r="Q119">
            <v>5733150.46</v>
          </cell>
          <cell r="R119">
            <v>1419152.17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1604248</v>
          </cell>
          <cell r="Y119">
            <v>0</v>
          </cell>
          <cell r="AA119">
            <v>1613358.2620816589</v>
          </cell>
          <cell r="AB119">
            <v>3023400.17</v>
          </cell>
          <cell r="AC119">
            <v>-1410041.907918341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1613358.2620816589</v>
          </cell>
          <cell r="AQ119">
            <v>3023400.17</v>
          </cell>
          <cell r="AR119">
            <v>-1410041.907918341</v>
          </cell>
          <cell r="AS119">
            <v>194206.09208165901</v>
          </cell>
        </row>
        <row r="120">
          <cell r="B120" t="str">
            <v>200028650A</v>
          </cell>
          <cell r="G120" t="str">
            <v>Private - Rehabilitation</v>
          </cell>
          <cell r="H120" t="str">
            <v xml:space="preserve">VALIR REHABILITATION HOSPITAL OF OKC </v>
          </cell>
          <cell r="I120" t="str">
            <v xml:space="preserve">700 NW 7TH ST  </v>
          </cell>
          <cell r="J120" t="str">
            <v xml:space="preserve">OKLAHOMA CITY  </v>
          </cell>
          <cell r="K120" t="str">
            <v>OK</v>
          </cell>
          <cell r="L120" t="str">
            <v>73102</v>
          </cell>
          <cell r="M120">
            <v>0.53571350488642078</v>
          </cell>
          <cell r="N120" t="str">
            <v>I</v>
          </cell>
          <cell r="O120">
            <v>3839</v>
          </cell>
          <cell r="P120">
            <v>3839</v>
          </cell>
          <cell r="Q120">
            <v>6862264.4400000004</v>
          </cell>
          <cell r="R120">
            <v>3008108.27</v>
          </cell>
          <cell r="S120">
            <v>89375.67</v>
          </cell>
          <cell r="T120">
            <v>0</v>
          </cell>
          <cell r="V120">
            <v>0</v>
          </cell>
          <cell r="W120">
            <v>0</v>
          </cell>
          <cell r="X120">
            <v>4232583</v>
          </cell>
          <cell r="Y120">
            <v>0</v>
          </cell>
          <cell r="AA120">
            <v>3676207.7346098516</v>
          </cell>
          <cell r="AB120">
            <v>7330066.9399999995</v>
          </cell>
          <cell r="AC120">
            <v>-3653859.2053901479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3676207.7346098516</v>
          </cell>
          <cell r="AQ120">
            <v>7330066.9399999995</v>
          </cell>
          <cell r="AR120">
            <v>-3653859.2053901479</v>
          </cell>
          <cell r="AS120">
            <v>578723.79460985214</v>
          </cell>
        </row>
        <row r="121">
          <cell r="B121" t="str">
            <v>100746230B</v>
          </cell>
          <cell r="G121" t="str">
            <v>Private - Specialty</v>
          </cell>
          <cell r="H121" t="str">
            <v xml:space="preserve">COMMUNITY HOSPITAL </v>
          </cell>
          <cell r="I121" t="str">
            <v xml:space="preserve">3100 SW 89TH ST  </v>
          </cell>
          <cell r="J121" t="str">
            <v xml:space="preserve">OKLAHOMA CITY  </v>
          </cell>
          <cell r="K121" t="str">
            <v>OK</v>
          </cell>
          <cell r="L121" t="str">
            <v>73159</v>
          </cell>
          <cell r="M121">
            <v>0.1701</v>
          </cell>
          <cell r="N121" t="str">
            <v>I</v>
          </cell>
          <cell r="O121">
            <v>160</v>
          </cell>
          <cell r="P121">
            <v>160</v>
          </cell>
          <cell r="Q121">
            <v>3028858.01</v>
          </cell>
          <cell r="R121">
            <v>496013.86</v>
          </cell>
          <cell r="S121">
            <v>3390.39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AA121">
            <v>515208.74750099995</v>
          </cell>
          <cell r="AB121">
            <v>499404.25</v>
          </cell>
          <cell r="AC121">
            <v>15804.497500999947</v>
          </cell>
          <cell r="AE121">
            <v>19695445.379999999</v>
          </cell>
          <cell r="AF121">
            <v>2725244.2999999798</v>
          </cell>
          <cell r="AG121">
            <v>406081.23381859087</v>
          </cell>
          <cell r="AH121">
            <v>0</v>
          </cell>
          <cell r="AJ121">
            <v>0</v>
          </cell>
          <cell r="AL121">
            <v>3350195.2591379997</v>
          </cell>
          <cell r="AM121">
            <v>3131325.5338185709</v>
          </cell>
          <cell r="AN121">
            <v>218869.72531942884</v>
          </cell>
          <cell r="AP121">
            <v>3865404.0066389996</v>
          </cell>
          <cell r="AQ121">
            <v>3630729.7838185709</v>
          </cell>
          <cell r="AR121">
            <v>234674.22282042867</v>
          </cell>
          <cell r="AS121">
            <v>234674.22282042867</v>
          </cell>
        </row>
        <row r="122">
          <cell r="B122" t="str">
            <v>200108340A</v>
          </cell>
          <cell r="G122" t="str">
            <v>Private - Specialty</v>
          </cell>
          <cell r="H122" t="str">
            <v xml:space="preserve">HOSPITAL FOR SPECIAL SURGERY </v>
          </cell>
          <cell r="I122" t="str">
            <v>1044 SW 44TH  SUITE 350</v>
          </cell>
          <cell r="J122" t="str">
            <v xml:space="preserve">OKLAHOMA CITY  </v>
          </cell>
          <cell r="K122" t="str">
            <v>OK</v>
          </cell>
          <cell r="L122" t="str">
            <v>73109</v>
          </cell>
          <cell r="M122">
            <v>0.15260000000000001</v>
          </cell>
          <cell r="N122" t="str">
            <v>I</v>
          </cell>
          <cell r="O122">
            <v>6</v>
          </cell>
          <cell r="P122">
            <v>6</v>
          </cell>
          <cell r="Q122">
            <v>253935.96</v>
          </cell>
          <cell r="R122">
            <v>35480.89</v>
          </cell>
          <cell r="S122">
            <v>0</v>
          </cell>
          <cell r="T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AA122">
            <v>38750.627496000001</v>
          </cell>
          <cell r="AB122">
            <v>35480.89</v>
          </cell>
          <cell r="AC122">
            <v>3269.7374960000016</v>
          </cell>
          <cell r="AE122">
            <v>3284887.9100000011</v>
          </cell>
          <cell r="AF122">
            <v>259000.55</v>
          </cell>
          <cell r="AG122">
            <v>79720.47</v>
          </cell>
          <cell r="AH122">
            <v>0</v>
          </cell>
          <cell r="AJ122">
            <v>0</v>
          </cell>
          <cell r="AL122">
            <v>501273.89506600023</v>
          </cell>
          <cell r="AM122">
            <v>338721.02</v>
          </cell>
          <cell r="AN122">
            <v>162552.87506600021</v>
          </cell>
          <cell r="AP122">
            <v>540024.5225620002</v>
          </cell>
          <cell r="AQ122">
            <v>374201.91000000003</v>
          </cell>
          <cell r="AR122">
            <v>165822.61256200017</v>
          </cell>
          <cell r="AS122">
            <v>165822.61256200017</v>
          </cell>
        </row>
        <row r="123">
          <cell r="B123" t="str">
            <v>200786710A</v>
          </cell>
          <cell r="G123" t="str">
            <v>Private - Specialty</v>
          </cell>
          <cell r="H123" t="str">
            <v xml:space="preserve">INSPIRE SPECIALTY HOSPITAL </v>
          </cell>
          <cell r="I123" t="str">
            <v xml:space="preserve">8210 NATIONAL AVENUE  </v>
          </cell>
          <cell r="J123" t="str">
            <v xml:space="preserve">MIDWEST CITY   </v>
          </cell>
          <cell r="K123" t="str">
            <v>OK</v>
          </cell>
          <cell r="L123" t="str">
            <v>73110</v>
          </cell>
          <cell r="M123">
            <v>0.3362</v>
          </cell>
          <cell r="N123" t="str">
            <v>I</v>
          </cell>
          <cell r="O123">
            <v>1133</v>
          </cell>
          <cell r="P123">
            <v>1133</v>
          </cell>
          <cell r="Q123">
            <v>5027415.1100000003</v>
          </cell>
          <cell r="R123">
            <v>2097988.31</v>
          </cell>
          <cell r="S123">
            <v>0</v>
          </cell>
          <cell r="T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1690216.9599820001</v>
          </cell>
          <cell r="AB123">
            <v>2097988.31</v>
          </cell>
          <cell r="AC123">
            <v>-407771.350018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1690216.9599820001</v>
          </cell>
          <cell r="AQ123">
            <v>2097988.31</v>
          </cell>
          <cell r="AR123">
            <v>-407771.350018</v>
          </cell>
          <cell r="AS123">
            <v>-407771.350018</v>
          </cell>
        </row>
        <row r="124">
          <cell r="B124" t="str">
            <v>100745350B</v>
          </cell>
          <cell r="G124" t="str">
            <v>Private - Specialty</v>
          </cell>
          <cell r="H124" t="str">
            <v xml:space="preserve">LAKESIDE WOMENS CENTER OF </v>
          </cell>
          <cell r="I124" t="str">
            <v xml:space="preserve">11200 N PORTLAND AVE  </v>
          </cell>
          <cell r="J124" t="str">
            <v xml:space="preserve">OKLAHOMA CITY  </v>
          </cell>
          <cell r="K124" t="str">
            <v>OK</v>
          </cell>
          <cell r="L124" t="str">
            <v>73120</v>
          </cell>
          <cell r="M124">
            <v>0.18029999999999999</v>
          </cell>
          <cell r="N124" t="str">
            <v>I</v>
          </cell>
          <cell r="O124">
            <v>1448</v>
          </cell>
          <cell r="P124">
            <v>1448</v>
          </cell>
          <cell r="Q124">
            <v>9929897.1600000001</v>
          </cell>
          <cell r="R124">
            <v>1082269.42</v>
          </cell>
          <cell r="S124">
            <v>497809.13</v>
          </cell>
          <cell r="T124">
            <v>3217.12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1793577.577948</v>
          </cell>
          <cell r="AB124">
            <v>1583295.67</v>
          </cell>
          <cell r="AC124">
            <v>210281.90794800012</v>
          </cell>
          <cell r="AE124">
            <v>4709740.13</v>
          </cell>
          <cell r="AF124">
            <v>343038.4499999999</v>
          </cell>
          <cell r="AG124">
            <v>87543.72</v>
          </cell>
          <cell r="AH124">
            <v>0</v>
          </cell>
          <cell r="AJ124">
            <v>0</v>
          </cell>
          <cell r="AL124">
            <v>849166.14543899987</v>
          </cell>
          <cell r="AM124">
            <v>430582.16999999993</v>
          </cell>
          <cell r="AN124">
            <v>418583.97543899994</v>
          </cell>
          <cell r="AP124">
            <v>2642743.7233870002</v>
          </cell>
          <cell r="AQ124">
            <v>2013877.8399999999</v>
          </cell>
          <cell r="AR124">
            <v>628865.8833870003</v>
          </cell>
          <cell r="AS124">
            <v>628865.8833870003</v>
          </cell>
        </row>
        <row r="125">
          <cell r="B125" t="str">
            <v>200069370A</v>
          </cell>
          <cell r="G125" t="str">
            <v>Private - Specialty</v>
          </cell>
          <cell r="H125" t="str">
            <v xml:space="preserve">MCBRIDE CLINIC ORTHOPEDIC HOSPITAL </v>
          </cell>
          <cell r="I125" t="str">
            <v xml:space="preserve">9600 BROADWAY EXTENSION  </v>
          </cell>
          <cell r="J125" t="str">
            <v xml:space="preserve">OKLAHOMA CITY  </v>
          </cell>
          <cell r="K125" t="str">
            <v>OK</v>
          </cell>
          <cell r="L125" t="str">
            <v>73114</v>
          </cell>
          <cell r="M125">
            <v>0.36199999999999999</v>
          </cell>
          <cell r="N125" t="str">
            <v>I</v>
          </cell>
          <cell r="O125">
            <v>85</v>
          </cell>
          <cell r="P125">
            <v>85</v>
          </cell>
          <cell r="Q125">
            <v>1506505.1</v>
          </cell>
          <cell r="R125">
            <v>338029.36</v>
          </cell>
          <cell r="S125">
            <v>12744.26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AA125">
            <v>545354.84620000003</v>
          </cell>
          <cell r="AB125">
            <v>350773.62</v>
          </cell>
          <cell r="AC125">
            <v>194581.22620000003</v>
          </cell>
          <cell r="AE125">
            <v>3036322.1399999997</v>
          </cell>
          <cell r="AF125">
            <v>631508.06999999902</v>
          </cell>
          <cell r="AG125">
            <v>131619.63</v>
          </cell>
          <cell r="AH125">
            <v>0</v>
          </cell>
          <cell r="AJ125">
            <v>0</v>
          </cell>
          <cell r="AL125">
            <v>1099148.6146799999</v>
          </cell>
          <cell r="AM125">
            <v>763127.69999999902</v>
          </cell>
          <cell r="AN125">
            <v>336020.91468000086</v>
          </cell>
          <cell r="AP125">
            <v>1644503.4608799999</v>
          </cell>
          <cell r="AQ125">
            <v>1113901.3199999989</v>
          </cell>
          <cell r="AR125">
            <v>530602.14088000101</v>
          </cell>
          <cell r="AS125">
            <v>530602.14088000101</v>
          </cell>
        </row>
        <row r="126">
          <cell r="B126" t="str">
            <v>200069370N</v>
          </cell>
          <cell r="G126" t="str">
            <v>Private - Specialty</v>
          </cell>
          <cell r="H126" t="str">
            <v xml:space="preserve">MCBRIDE CLINIC ORTHOPEDIC HOSPITAL LLC </v>
          </cell>
          <cell r="I126" t="str">
            <v xml:space="preserve">9801 N OKLAHOMA AVE  </v>
          </cell>
          <cell r="J126" t="str">
            <v xml:space="preserve">OKLAHOMA CITY  </v>
          </cell>
          <cell r="K126" t="str">
            <v>OK</v>
          </cell>
          <cell r="L126" t="str">
            <v>73114</v>
          </cell>
          <cell r="M126">
            <v>0.36199999999999999</v>
          </cell>
          <cell r="N126" t="str">
            <v>I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14791166.699999901</v>
          </cell>
          <cell r="AF126">
            <v>4034251.2499999399</v>
          </cell>
          <cell r="AG126">
            <v>487257.15</v>
          </cell>
          <cell r="AH126">
            <v>0</v>
          </cell>
          <cell r="AJ126">
            <v>0</v>
          </cell>
          <cell r="AL126">
            <v>5354402.3453999637</v>
          </cell>
          <cell r="AM126">
            <v>4521508.3999999398</v>
          </cell>
          <cell r="AN126">
            <v>832893.94540002383</v>
          </cell>
          <cell r="AP126">
            <v>5354402.3453999637</v>
          </cell>
          <cell r="AQ126">
            <v>4521508.3999999398</v>
          </cell>
          <cell r="AR126">
            <v>832893.94540002383</v>
          </cell>
          <cell r="AS126">
            <v>832893.94540002383</v>
          </cell>
        </row>
        <row r="127">
          <cell r="B127" t="str">
            <v>200066700A</v>
          </cell>
          <cell r="G127" t="str">
            <v>Private - Specialty</v>
          </cell>
          <cell r="H127" t="str">
            <v xml:space="preserve">OKLAHOMA CENTER FOR ORTHOPAEDIC &amp; MULTI SPECIALTY </v>
          </cell>
          <cell r="I127" t="str">
            <v>8100 S WALKER AVE  BLDG C</v>
          </cell>
          <cell r="J127" t="str">
            <v xml:space="preserve">OKLAHOMA CITY  </v>
          </cell>
          <cell r="K127" t="str">
            <v>OK</v>
          </cell>
          <cell r="L127" t="str">
            <v>73139</v>
          </cell>
          <cell r="M127">
            <v>0.2094</v>
          </cell>
          <cell r="N127" t="str">
            <v>I</v>
          </cell>
          <cell r="O127">
            <v>63</v>
          </cell>
          <cell r="P127">
            <v>63</v>
          </cell>
          <cell r="Q127">
            <v>885729.93</v>
          </cell>
          <cell r="R127">
            <v>268705.03999999998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AA127">
            <v>185471.84734200002</v>
          </cell>
          <cell r="AB127">
            <v>268705.03999999998</v>
          </cell>
          <cell r="AC127">
            <v>-83233.192657999956</v>
          </cell>
          <cell r="AE127">
            <v>26269068.40000001</v>
          </cell>
          <cell r="AF127">
            <v>4302709.6600000327</v>
          </cell>
          <cell r="AG127">
            <v>707509.97</v>
          </cell>
          <cell r="AH127">
            <v>0</v>
          </cell>
          <cell r="AJ127">
            <v>0</v>
          </cell>
          <cell r="AL127">
            <v>5500742.922960002</v>
          </cell>
          <cell r="AM127">
            <v>5010219.6300000325</v>
          </cell>
          <cell r="AN127">
            <v>490523.29295996949</v>
          </cell>
          <cell r="AP127">
            <v>5686214.7703020023</v>
          </cell>
          <cell r="AQ127">
            <v>5278924.6700000325</v>
          </cell>
          <cell r="AR127">
            <v>407290.1003019698</v>
          </cell>
          <cell r="AS127">
            <v>407290.1003019698</v>
          </cell>
        </row>
        <row r="128">
          <cell r="B128" t="str">
            <v>200009170A</v>
          </cell>
          <cell r="G128" t="str">
            <v>Private - Specialty</v>
          </cell>
          <cell r="H128" t="str">
            <v xml:space="preserve">OKLAHOMA HEART HOSPITAL LLC </v>
          </cell>
          <cell r="I128" t="str">
            <v xml:space="preserve">4050 W MEMORIAL ROAD  </v>
          </cell>
          <cell r="J128" t="str">
            <v xml:space="preserve">OKLAHOMA CITY  </v>
          </cell>
          <cell r="K128" t="str">
            <v>OK</v>
          </cell>
          <cell r="L128" t="str">
            <v>73120</v>
          </cell>
          <cell r="M128">
            <v>0.224</v>
          </cell>
          <cell r="N128" t="str">
            <v>I</v>
          </cell>
          <cell r="O128">
            <v>2219</v>
          </cell>
          <cell r="P128">
            <v>2219</v>
          </cell>
          <cell r="Q128">
            <v>30437461.120000001</v>
          </cell>
          <cell r="R128">
            <v>6816049.5599999996</v>
          </cell>
          <cell r="S128">
            <v>71829.23</v>
          </cell>
          <cell r="T128">
            <v>44898.58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AA128">
            <v>6862889.8708800003</v>
          </cell>
          <cell r="AB128">
            <v>6932777.3700000001</v>
          </cell>
          <cell r="AC128">
            <v>-69887.499119999819</v>
          </cell>
          <cell r="AE128">
            <v>24576858.010000039</v>
          </cell>
          <cell r="AF128">
            <v>2688616.8199999994</v>
          </cell>
          <cell r="AG128">
            <v>207198.14692085801</v>
          </cell>
          <cell r="AH128">
            <v>0</v>
          </cell>
          <cell r="AJ128">
            <v>0</v>
          </cell>
          <cell r="AL128">
            <v>5505216.1942400085</v>
          </cell>
          <cell r="AM128">
            <v>2895814.9669208573</v>
          </cell>
          <cell r="AN128">
            <v>2609401.2273191512</v>
          </cell>
          <cell r="AP128">
            <v>12368106.065120008</v>
          </cell>
          <cell r="AQ128">
            <v>9828592.3369208574</v>
          </cell>
          <cell r="AR128">
            <v>2539513.7281991504</v>
          </cell>
          <cell r="AS128">
            <v>2539513.7281991504</v>
          </cell>
        </row>
        <row r="129">
          <cell r="B129" t="str">
            <v>100747140B</v>
          </cell>
          <cell r="G129" t="str">
            <v>Private - Specialty</v>
          </cell>
          <cell r="H129" t="str">
            <v xml:space="preserve">OKLAHOMA SPINE HOSPITAL </v>
          </cell>
          <cell r="I129" t="str">
            <v xml:space="preserve">14101 PARKWAY COMMONS DR  </v>
          </cell>
          <cell r="J129" t="str">
            <v xml:space="preserve">OKLAHOMA CITY  </v>
          </cell>
          <cell r="K129" t="str">
            <v>OK</v>
          </cell>
          <cell r="L129" t="str">
            <v>73134</v>
          </cell>
          <cell r="M129">
            <v>0.2291</v>
          </cell>
          <cell r="N129" t="str">
            <v>I</v>
          </cell>
          <cell r="O129">
            <v>6</v>
          </cell>
          <cell r="P129">
            <v>6</v>
          </cell>
          <cell r="Q129">
            <v>31776.62</v>
          </cell>
          <cell r="R129">
            <v>7517.18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7280.0236420000001</v>
          </cell>
          <cell r="AB129">
            <v>7517.18</v>
          </cell>
          <cell r="AC129">
            <v>-237.15635800000018</v>
          </cell>
          <cell r="AE129">
            <v>1497205.8900000001</v>
          </cell>
          <cell r="AF129">
            <v>103537.51</v>
          </cell>
          <cell r="AG129">
            <v>9224.4734938978418</v>
          </cell>
          <cell r="AH129">
            <v>0</v>
          </cell>
          <cell r="AJ129">
            <v>0</v>
          </cell>
          <cell r="AL129">
            <v>343009.86939900002</v>
          </cell>
          <cell r="AM129">
            <v>112761.98349389783</v>
          </cell>
          <cell r="AN129">
            <v>230247.88590510219</v>
          </cell>
          <cell r="AP129">
            <v>350289.893041</v>
          </cell>
          <cell r="AQ129">
            <v>120279.16349389782</v>
          </cell>
          <cell r="AR129">
            <v>230010.72954710218</v>
          </cell>
          <cell r="AS129">
            <v>230010.72954710218</v>
          </cell>
        </row>
        <row r="130">
          <cell r="B130" t="str">
            <v>100748450B</v>
          </cell>
          <cell r="G130" t="str">
            <v>Private - Specialty</v>
          </cell>
          <cell r="H130" t="str">
            <v xml:space="preserve">ORTHOPEDIC HOSPITAL OF OKLAHOMA </v>
          </cell>
          <cell r="I130" t="str">
            <v xml:space="preserve">2408 E. 81ST STREET  </v>
          </cell>
          <cell r="J130" t="str">
            <v xml:space="preserve">TULSA          </v>
          </cell>
          <cell r="K130" t="str">
            <v>OK</v>
          </cell>
          <cell r="L130" t="str">
            <v>74137</v>
          </cell>
          <cell r="M130">
            <v>0.26869999999999999</v>
          </cell>
          <cell r="N130" t="str">
            <v>I</v>
          </cell>
          <cell r="O130">
            <v>403</v>
          </cell>
          <cell r="P130">
            <v>403</v>
          </cell>
          <cell r="Q130">
            <v>8303661.6299999999</v>
          </cell>
          <cell r="R130">
            <v>1932182.81</v>
          </cell>
          <cell r="S130">
            <v>90579.51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AA130">
            <v>2231193.879981</v>
          </cell>
          <cell r="AB130">
            <v>2022762.32</v>
          </cell>
          <cell r="AC130">
            <v>208431.55998099991</v>
          </cell>
          <cell r="AE130">
            <v>27413792.080000002</v>
          </cell>
          <cell r="AF130">
            <v>5251738.6699999906</v>
          </cell>
          <cell r="AG130">
            <v>421576.1</v>
          </cell>
          <cell r="AH130">
            <v>0</v>
          </cell>
          <cell r="AJ130">
            <v>0</v>
          </cell>
          <cell r="AL130">
            <v>7366085.9318960002</v>
          </cell>
          <cell r="AM130">
            <v>5673314.7699999902</v>
          </cell>
          <cell r="AN130">
            <v>1692771.1618960099</v>
          </cell>
          <cell r="AP130">
            <v>9597279.8118770011</v>
          </cell>
          <cell r="AQ130">
            <v>7696077.0899999905</v>
          </cell>
          <cell r="AR130">
            <v>1901202.7218770105</v>
          </cell>
          <cell r="AS130">
            <v>1901202.7218770105</v>
          </cell>
        </row>
        <row r="131">
          <cell r="B131" t="str">
            <v>200518600A</v>
          </cell>
          <cell r="G131" t="str">
            <v>Private - Specialty</v>
          </cell>
          <cell r="H131" t="str">
            <v xml:space="preserve">PAM SPECIALTY HOSPITAL OF TULSA </v>
          </cell>
          <cell r="I131" t="str">
            <v xml:space="preserve">3219 S 79TH E AVE  </v>
          </cell>
          <cell r="J131" t="str">
            <v xml:space="preserve">TULSA          </v>
          </cell>
          <cell r="K131" t="str">
            <v>OK</v>
          </cell>
          <cell r="L131" t="str">
            <v>74145</v>
          </cell>
          <cell r="M131">
            <v>0.13750000000000001</v>
          </cell>
          <cell r="N131" t="str">
            <v>I</v>
          </cell>
          <cell r="O131">
            <v>168</v>
          </cell>
          <cell r="P131">
            <v>168</v>
          </cell>
          <cell r="Q131">
            <v>1730940.96</v>
          </cell>
          <cell r="R131">
            <v>238937.09</v>
          </cell>
          <cell r="S131">
            <v>28253.73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AA131">
            <v>238004.38200000001</v>
          </cell>
          <cell r="AB131">
            <v>267190.82</v>
          </cell>
          <cell r="AC131">
            <v>-29186.437999999995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L131">
            <v>0</v>
          </cell>
          <cell r="AM131">
            <v>0</v>
          </cell>
          <cell r="AN131">
            <v>0</v>
          </cell>
          <cell r="AP131">
            <v>238004.38200000001</v>
          </cell>
          <cell r="AQ131">
            <v>267190.82</v>
          </cell>
          <cell r="AR131">
            <v>-29186.437999999995</v>
          </cell>
          <cell r="AS131">
            <v>-29186.437999999995</v>
          </cell>
        </row>
        <row r="132">
          <cell r="B132" t="str">
            <v>100700530A</v>
          </cell>
          <cell r="G132" t="str">
            <v>Private - Specialty</v>
          </cell>
          <cell r="H132" t="str">
            <v xml:space="preserve">SURGICAL HOSPITAL OF OKLAHOMA LLC </v>
          </cell>
          <cell r="I132" t="str">
            <v xml:space="preserve">100 SE 59TH ST  </v>
          </cell>
          <cell r="J132" t="str">
            <v xml:space="preserve">OKLAHOMA CITY  </v>
          </cell>
          <cell r="K132" t="str">
            <v>OK</v>
          </cell>
          <cell r="L132" t="str">
            <v>73129</v>
          </cell>
          <cell r="M132">
            <v>0.1943</v>
          </cell>
          <cell r="N132" t="str">
            <v>I</v>
          </cell>
          <cell r="O132">
            <v>96</v>
          </cell>
          <cell r="P132">
            <v>96</v>
          </cell>
          <cell r="Q132">
            <v>3670670</v>
          </cell>
          <cell r="R132">
            <v>413221.17</v>
          </cell>
          <cell r="S132">
            <v>23595.3</v>
          </cell>
          <cell r="T132">
            <v>8096.91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A132">
            <v>721308.09100000001</v>
          </cell>
          <cell r="AB132">
            <v>444913.37999999995</v>
          </cell>
          <cell r="AC132">
            <v>276394.71100000007</v>
          </cell>
          <cell r="AE132">
            <v>18849275.329999998</v>
          </cell>
          <cell r="AF132">
            <v>2369604.66</v>
          </cell>
          <cell r="AG132">
            <v>108749.01</v>
          </cell>
          <cell r="AH132">
            <v>0</v>
          </cell>
          <cell r="AJ132">
            <v>0</v>
          </cell>
          <cell r="AL132">
            <v>3662414.1966189998</v>
          </cell>
          <cell r="AM132">
            <v>2478353.67</v>
          </cell>
          <cell r="AN132">
            <v>1184060.5266189999</v>
          </cell>
          <cell r="AP132">
            <v>4383722.2876190003</v>
          </cell>
          <cell r="AQ132">
            <v>2923267.05</v>
          </cell>
          <cell r="AR132">
            <v>1460455.2376190005</v>
          </cell>
          <cell r="AS132">
            <v>1460455.2376190005</v>
          </cell>
        </row>
        <row r="133">
          <cell r="B133" t="str">
            <v>200006260A</v>
          </cell>
          <cell r="G133" t="str">
            <v>Private - Specialty</v>
          </cell>
          <cell r="H133" t="str">
            <v xml:space="preserve">TULSA SPINE HOSPITAL </v>
          </cell>
          <cell r="I133" t="str">
            <v xml:space="preserve">6901 S OLYMPIA AVE  </v>
          </cell>
          <cell r="J133" t="str">
            <v xml:space="preserve">TULSA          </v>
          </cell>
          <cell r="K133" t="str">
            <v>OK</v>
          </cell>
          <cell r="L133" t="str">
            <v>74132</v>
          </cell>
          <cell r="M133">
            <v>0.14480000000000001</v>
          </cell>
          <cell r="N133" t="str">
            <v>I</v>
          </cell>
          <cell r="O133">
            <v>165</v>
          </cell>
          <cell r="P133">
            <v>165</v>
          </cell>
          <cell r="Q133">
            <v>6780002.8700000001</v>
          </cell>
          <cell r="R133">
            <v>1051154.6499999999</v>
          </cell>
          <cell r="S133">
            <v>61674.49</v>
          </cell>
          <cell r="T133">
            <v>0</v>
          </cell>
          <cell r="V133">
            <v>0</v>
          </cell>
          <cell r="W133">
            <v>0</v>
          </cell>
          <cell r="X133">
            <v>976058</v>
          </cell>
          <cell r="Y133">
            <v>0</v>
          </cell>
          <cell r="AA133">
            <v>981744.41557600012</v>
          </cell>
          <cell r="AB133">
            <v>2088887.14</v>
          </cell>
          <cell r="AC133">
            <v>-1107142.7244239999</v>
          </cell>
          <cell r="AE133">
            <v>58075191.429999702</v>
          </cell>
          <cell r="AF133">
            <v>6346138.5000000596</v>
          </cell>
          <cell r="AG133">
            <v>718824.76</v>
          </cell>
          <cell r="AH133">
            <v>56823.91</v>
          </cell>
          <cell r="AJ133">
            <v>1271228</v>
          </cell>
          <cell r="AL133">
            <v>8466111.6290639583</v>
          </cell>
          <cell r="AM133">
            <v>8393015.1700000595</v>
          </cell>
          <cell r="AN133">
            <v>73096.459063898772</v>
          </cell>
          <cell r="AP133">
            <v>9447856.0446399581</v>
          </cell>
          <cell r="AQ133">
            <v>10481902.31000006</v>
          </cell>
          <cell r="AR133">
            <v>-1034046.2653601021</v>
          </cell>
          <cell r="AS133">
            <v>1213239.7346398979</v>
          </cell>
        </row>
        <row r="134">
          <cell r="B134" t="str">
            <v>200285100B</v>
          </cell>
          <cell r="C134" t="str">
            <v>200285100C</v>
          </cell>
          <cell r="G134" t="str">
            <v xml:space="preserve">Private Hospital Based Psych Level II </v>
          </cell>
          <cell r="H134" t="str">
            <v xml:space="preserve">MEADOWLAKE CHILD/ADOLESCENT ACUTE LEVEL 2 </v>
          </cell>
          <cell r="I134" t="str">
            <v xml:space="preserve">2216 S VAN BUREN  </v>
          </cell>
          <cell r="J134" t="str">
            <v xml:space="preserve">ENID           </v>
          </cell>
          <cell r="K134" t="str">
            <v>OK</v>
          </cell>
          <cell r="L134" t="str">
            <v>73701</v>
          </cell>
          <cell r="M134">
            <v>0.2451637599099383</v>
          </cell>
          <cell r="N134" t="str">
            <v>I</v>
          </cell>
          <cell r="O134">
            <v>6878</v>
          </cell>
          <cell r="P134">
            <v>6876</v>
          </cell>
          <cell r="Q134">
            <v>11702989.869999999</v>
          </cell>
          <cell r="R134">
            <v>2012262.69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1858087</v>
          </cell>
          <cell r="Y134">
            <v>0</v>
          </cell>
          <cell r="AA134">
            <v>2869148.9987171199</v>
          </cell>
          <cell r="AB134">
            <v>3870349.69</v>
          </cell>
          <cell r="AC134">
            <v>-1001200.69128288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2869148.9987171199</v>
          </cell>
          <cell r="AQ134">
            <v>3870349.69</v>
          </cell>
          <cell r="AR134">
            <v>-1001200.69128288</v>
          </cell>
          <cell r="AS134">
            <v>856886.30871711997</v>
          </cell>
        </row>
        <row r="135">
          <cell r="B135" t="str">
            <v>100697950M</v>
          </cell>
          <cell r="G135" t="str">
            <v xml:space="preserve">Private Hospital Based Psych Level II </v>
          </cell>
          <cell r="H135" t="str">
            <v xml:space="preserve">SOUTHWESTERN MEDICAL CENTER LLC </v>
          </cell>
          <cell r="I135" t="str">
            <v xml:space="preserve">1602 SW 82ND STREET  </v>
          </cell>
          <cell r="J135" t="str">
            <v xml:space="preserve">LAWTON         </v>
          </cell>
          <cell r="K135" t="str">
            <v>OK</v>
          </cell>
          <cell r="L135" t="str">
            <v>73505</v>
          </cell>
          <cell r="M135">
            <v>0.23234523286107292</v>
          </cell>
          <cell r="N135" t="str">
            <v>I</v>
          </cell>
          <cell r="O135">
            <v>6063</v>
          </cell>
          <cell r="P135">
            <v>6063</v>
          </cell>
          <cell r="Q135">
            <v>10387662.91</v>
          </cell>
          <cell r="R135">
            <v>1762459.13</v>
          </cell>
          <cell r="S135">
            <v>52163.75</v>
          </cell>
          <cell r="T135">
            <v>0</v>
          </cell>
          <cell r="V135">
            <v>0</v>
          </cell>
          <cell r="W135">
            <v>0</v>
          </cell>
          <cell r="X135">
            <v>1542568</v>
          </cell>
          <cell r="Y135">
            <v>0</v>
          </cell>
          <cell r="AA135">
            <v>2413523.9577062805</v>
          </cell>
          <cell r="AB135">
            <v>3357190.88</v>
          </cell>
          <cell r="AC135">
            <v>-943666.92229371937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2413523.9577062805</v>
          </cell>
          <cell r="AQ135">
            <v>3357190.88</v>
          </cell>
          <cell r="AR135">
            <v>-943666.92229371937</v>
          </cell>
          <cell r="AS135">
            <v>598901.07770628063</v>
          </cell>
        </row>
        <row r="136">
          <cell r="B136" t="str">
            <v>100689250A</v>
          </cell>
          <cell r="C136" t="str">
            <v>100689250B</v>
          </cell>
          <cell r="G136" t="str">
            <v xml:space="preserve">Private Hospital Based Psych Level II </v>
          </cell>
          <cell r="H136" t="str">
            <v xml:space="preserve">SPENCER ACUTE LEVEL 2 </v>
          </cell>
          <cell r="I136" t="str">
            <v xml:space="preserve">2601 N SPENCER ROAD  </v>
          </cell>
          <cell r="J136" t="str">
            <v xml:space="preserve">SPENCER        </v>
          </cell>
          <cell r="K136" t="str">
            <v>OK</v>
          </cell>
          <cell r="L136" t="str">
            <v>73084</v>
          </cell>
          <cell r="M136">
            <v>0.20290095911784031</v>
          </cell>
          <cell r="N136" t="str">
            <v>I</v>
          </cell>
          <cell r="O136">
            <v>14988</v>
          </cell>
          <cell r="P136">
            <v>14988</v>
          </cell>
          <cell r="Q136">
            <v>19274251.899999999</v>
          </cell>
          <cell r="R136">
            <v>4521313.3499999996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6355617</v>
          </cell>
          <cell r="Y136">
            <v>0</v>
          </cell>
          <cell r="AA136">
            <v>3910764.1967888558</v>
          </cell>
          <cell r="AB136">
            <v>10876930.35</v>
          </cell>
          <cell r="AC136">
            <v>-6966166.1532111438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L136">
            <v>0</v>
          </cell>
          <cell r="AM136">
            <v>0</v>
          </cell>
          <cell r="AN136">
            <v>0</v>
          </cell>
          <cell r="AP136">
            <v>3910764.1967888558</v>
          </cell>
          <cell r="AQ136">
            <v>10876930.35</v>
          </cell>
          <cell r="AR136">
            <v>-6966166.1532111438</v>
          </cell>
          <cell r="AS136">
            <v>-610549.1532111438</v>
          </cell>
        </row>
        <row r="137">
          <cell r="B137" t="str">
            <v>100699540K</v>
          </cell>
          <cell r="C137" t="str">
            <v>100699540J</v>
          </cell>
          <cell r="D137" t="str">
            <v>100699540L</v>
          </cell>
          <cell r="G137" t="str">
            <v xml:space="preserve">Private Hospital Based Psych Level II </v>
          </cell>
          <cell r="H137" t="str">
            <v xml:space="preserve">SSM HEALTH BEHAVIORAL HEALTH-OKC-RTC ACCENTS </v>
          </cell>
          <cell r="I137" t="str">
            <v xml:space="preserve">1000 N LEE AVE  </v>
          </cell>
          <cell r="J137" t="str">
            <v xml:space="preserve">OKLAHOMA CITY  </v>
          </cell>
          <cell r="K137" t="str">
            <v>OK</v>
          </cell>
          <cell r="L137" t="str">
            <v>73102</v>
          </cell>
          <cell r="M137">
            <v>0.235796465546149</v>
          </cell>
          <cell r="N137" t="str">
            <v>I</v>
          </cell>
          <cell r="O137">
            <v>30933</v>
          </cell>
          <cell r="P137">
            <v>30933</v>
          </cell>
          <cell r="Q137">
            <v>45804092.410000004</v>
          </cell>
          <cell r="R137">
            <v>9169387.1400000006</v>
          </cell>
          <cell r="S137">
            <v>2432.4</v>
          </cell>
          <cell r="T137">
            <v>0</v>
          </cell>
          <cell r="V137">
            <v>0</v>
          </cell>
          <cell r="W137">
            <v>0</v>
          </cell>
          <cell r="X137">
            <v>9631830</v>
          </cell>
          <cell r="Y137">
            <v>0</v>
          </cell>
          <cell r="AA137">
            <v>10800443.097827191</v>
          </cell>
          <cell r="AB137">
            <v>18803649.539999999</v>
          </cell>
          <cell r="AC137">
            <v>-8003206.4421728086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10800443.097827191</v>
          </cell>
          <cell r="AQ137">
            <v>18803649.539999999</v>
          </cell>
          <cell r="AR137">
            <v>-8003206.4421728086</v>
          </cell>
          <cell r="AS137">
            <v>1628623.5578271914</v>
          </cell>
        </row>
        <row r="138">
          <cell r="B138" t="str">
            <v>200752850A</v>
          </cell>
          <cell r="G138" t="str">
            <v>Public</v>
          </cell>
          <cell r="H138" t="str">
            <v xml:space="preserve">OU MEDICINE </v>
          </cell>
          <cell r="I138" t="str">
            <v xml:space="preserve">700 NE 13TH ST  </v>
          </cell>
          <cell r="J138" t="str">
            <v xml:space="preserve">OKLAHOMA CITY  </v>
          </cell>
          <cell r="K138" t="str">
            <v>OK</v>
          </cell>
          <cell r="L138" t="str">
            <v>73104</v>
          </cell>
          <cell r="M138">
            <v>0.13339999999999999</v>
          </cell>
          <cell r="N138" t="str">
            <v>I</v>
          </cell>
          <cell r="O138">
            <v>94850</v>
          </cell>
          <cell r="P138">
            <v>94850</v>
          </cell>
          <cell r="Q138">
            <v>1916718633.04</v>
          </cell>
          <cell r="R138">
            <v>159761309.65000001</v>
          </cell>
          <cell r="S138">
            <v>10200653.359999999</v>
          </cell>
          <cell r="T138">
            <v>6102083.3700000001</v>
          </cell>
          <cell r="V138">
            <v>4689511</v>
          </cell>
          <cell r="W138">
            <v>19048198</v>
          </cell>
          <cell r="X138">
            <v>0</v>
          </cell>
          <cell r="Y138">
            <v>187971583.52485678</v>
          </cell>
          <cell r="AA138">
            <v>261792349.01753598</v>
          </cell>
          <cell r="AB138">
            <v>387773338.9048568</v>
          </cell>
          <cell r="AC138">
            <v>-125980989.88732082</v>
          </cell>
          <cell r="AE138">
            <v>754590553.51999903</v>
          </cell>
          <cell r="AF138">
            <v>48262819.180002414</v>
          </cell>
          <cell r="AG138">
            <v>2969033.0926254876</v>
          </cell>
          <cell r="AH138">
            <v>19764189.082786862</v>
          </cell>
          <cell r="AJ138">
            <v>0</v>
          </cell>
          <cell r="AL138">
            <v>120426568.92235473</v>
          </cell>
          <cell r="AM138">
            <v>70996041.355414763</v>
          </cell>
          <cell r="AN138">
            <v>49430527.566939965</v>
          </cell>
          <cell r="AP138">
            <v>382218917.93989074</v>
          </cell>
          <cell r="AQ138">
            <v>458769380.26027155</v>
          </cell>
          <cell r="AR138">
            <v>-76550462.320380807</v>
          </cell>
          <cell r="AS138">
            <v>-76550462.320380807</v>
          </cell>
        </row>
        <row r="139">
          <cell r="B139" t="str">
            <v>100700640C</v>
          </cell>
          <cell r="G139" t="str">
            <v>Public - Psychiatric Hospital</v>
          </cell>
          <cell r="H139" t="str">
            <v xml:space="preserve">CARL ALBERT COMM MHC </v>
          </cell>
          <cell r="I139" t="str">
            <v xml:space="preserve">1101 E MONROE  </v>
          </cell>
          <cell r="J139" t="str">
            <v xml:space="preserve">MCALESTER      </v>
          </cell>
          <cell r="K139" t="str">
            <v>OK</v>
          </cell>
          <cell r="L139" t="str">
            <v>74501</v>
          </cell>
          <cell r="M139">
            <v>1.6822633588809603</v>
          </cell>
          <cell r="N139" t="str">
            <v>I</v>
          </cell>
          <cell r="O139">
            <v>1448</v>
          </cell>
          <cell r="P139">
            <v>1447</v>
          </cell>
          <cell r="Q139">
            <v>865093.12</v>
          </cell>
          <cell r="R139">
            <v>863073.91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AA139">
            <v>1455314.4577960097</v>
          </cell>
          <cell r="AB139">
            <v>863073.91</v>
          </cell>
          <cell r="AC139">
            <v>592240.54779600969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1455314.4577960097</v>
          </cell>
          <cell r="AQ139">
            <v>863073.91</v>
          </cell>
          <cell r="AR139">
            <v>592240.54779600969</v>
          </cell>
          <cell r="AS139">
            <v>592240.54779600969</v>
          </cell>
        </row>
        <row r="140">
          <cell r="B140" t="str">
            <v>100690030B</v>
          </cell>
          <cell r="G140" t="str">
            <v>Public - Psychiatric Hospital</v>
          </cell>
          <cell r="H140" t="str">
            <v xml:space="preserve">GRIFFIN MEMORIAL HOSPITAL </v>
          </cell>
          <cell r="I140" t="str">
            <v xml:space="preserve">900 E MAIN  </v>
          </cell>
          <cell r="J140" t="str">
            <v xml:space="preserve">NORMAN         </v>
          </cell>
          <cell r="K140" t="str">
            <v>OK</v>
          </cell>
          <cell r="L140" t="str">
            <v>73071</v>
          </cell>
          <cell r="M140">
            <v>0.87944991232764058</v>
          </cell>
          <cell r="N140" t="str">
            <v>I</v>
          </cell>
          <cell r="O140">
            <v>5594</v>
          </cell>
          <cell r="P140">
            <v>4417</v>
          </cell>
          <cell r="Q140">
            <v>3342676.8</v>
          </cell>
          <cell r="R140">
            <v>2603233.9700000002</v>
          </cell>
          <cell r="S140">
            <v>30568.97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AA140">
            <v>2939716.8186996379</v>
          </cell>
          <cell r="AB140">
            <v>2633802.9400000004</v>
          </cell>
          <cell r="AC140">
            <v>305913.87869963748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2939716.8186996379</v>
          </cell>
          <cell r="AQ140">
            <v>2633802.9400000004</v>
          </cell>
          <cell r="AR140">
            <v>305913.87869963748</v>
          </cell>
          <cell r="AS140">
            <v>305913.87869963748</v>
          </cell>
        </row>
        <row r="141">
          <cell r="B141" t="str">
            <v>100700660B</v>
          </cell>
          <cell r="G141" t="str">
            <v>Public - Psychiatric Hospital</v>
          </cell>
          <cell r="H141" t="str">
            <v xml:space="preserve">JIM TALIAFERRO MHC </v>
          </cell>
          <cell r="I141" t="str">
            <v xml:space="preserve">602 SW 38TH STREET  </v>
          </cell>
          <cell r="J141" t="str">
            <v xml:space="preserve">LAWTON         </v>
          </cell>
          <cell r="K141" t="str">
            <v>OK</v>
          </cell>
          <cell r="L141" t="str">
            <v>73505</v>
          </cell>
          <cell r="M141">
            <v>2.0884299010972245</v>
          </cell>
          <cell r="N141" t="str">
            <v>I</v>
          </cell>
          <cell r="O141">
            <v>1462</v>
          </cell>
          <cell r="P141">
            <v>1457</v>
          </cell>
          <cell r="Q141">
            <v>874652.16000000003</v>
          </cell>
          <cell r="R141">
            <v>868719.37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AA141">
            <v>1826649.7240032738</v>
          </cell>
          <cell r="AB141">
            <v>868719.37</v>
          </cell>
          <cell r="AC141">
            <v>957930.35400327377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L141">
            <v>0</v>
          </cell>
          <cell r="AM141">
            <v>0</v>
          </cell>
          <cell r="AN141">
            <v>0</v>
          </cell>
          <cell r="AP141">
            <v>1826649.7240032738</v>
          </cell>
          <cell r="AQ141">
            <v>868719.37</v>
          </cell>
          <cell r="AR141">
            <v>957930.35400327377</v>
          </cell>
          <cell r="AS141">
            <v>957930.35400327377</v>
          </cell>
        </row>
        <row r="142">
          <cell r="B142" t="str">
            <v>100704080B</v>
          </cell>
          <cell r="G142" t="str">
            <v>Public - Psychiatric Hospital</v>
          </cell>
          <cell r="H142" t="str">
            <v xml:space="preserve">NORTHWEST CENTER FOR BEHAVIORAL HEALTH </v>
          </cell>
          <cell r="I142" t="str">
            <v>193461 E. COUNTY RD. 304  PO BOX 1</v>
          </cell>
          <cell r="J142" t="str">
            <v xml:space="preserve">FORT SUPPLY    </v>
          </cell>
          <cell r="K142" t="str">
            <v>OK</v>
          </cell>
          <cell r="L142" t="str">
            <v>73841</v>
          </cell>
          <cell r="M142">
            <v>1</v>
          </cell>
          <cell r="N142" t="str">
            <v>I</v>
          </cell>
          <cell r="O142">
            <v>2747</v>
          </cell>
          <cell r="P142">
            <v>2325</v>
          </cell>
          <cell r="Q142">
            <v>1641765.22</v>
          </cell>
          <cell r="R142">
            <v>1386643.98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1641765.22</v>
          </cell>
          <cell r="AB142">
            <v>1386643.98</v>
          </cell>
          <cell r="AC142">
            <v>255121.24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L142">
            <v>0</v>
          </cell>
          <cell r="AM142">
            <v>0</v>
          </cell>
          <cell r="AN142">
            <v>0</v>
          </cell>
          <cell r="AP142">
            <v>1641765.22</v>
          </cell>
          <cell r="AQ142">
            <v>1386643.98</v>
          </cell>
          <cell r="AR142">
            <v>255121.24</v>
          </cell>
          <cell r="AS142">
            <v>255121.24</v>
          </cell>
        </row>
        <row r="143">
          <cell r="B143" t="str">
            <v>100707460F</v>
          </cell>
          <cell r="G143" t="str">
            <v>Public - Psychiatric Hospital</v>
          </cell>
          <cell r="H143" t="str">
            <v xml:space="preserve">TULSA CENTER FOR BEHAVIORAL HEALTH </v>
          </cell>
          <cell r="I143" t="str">
            <v xml:space="preserve">2323 S HARVARD AVE  </v>
          </cell>
          <cell r="J143" t="str">
            <v xml:space="preserve">TULSA          </v>
          </cell>
          <cell r="K143" t="str">
            <v>OK</v>
          </cell>
          <cell r="L143" t="str">
            <v>74114</v>
          </cell>
          <cell r="M143">
            <v>1.4125357930764564</v>
          </cell>
          <cell r="N143" t="str">
            <v>I</v>
          </cell>
          <cell r="O143">
            <v>6528</v>
          </cell>
          <cell r="P143">
            <v>6259</v>
          </cell>
          <cell r="Q143">
            <v>3904682.9</v>
          </cell>
          <cell r="R143">
            <v>3681315.92</v>
          </cell>
          <cell r="S143">
            <v>47723.53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AA143">
            <v>5515504.3568635779</v>
          </cell>
          <cell r="AB143">
            <v>3729039.4499999997</v>
          </cell>
          <cell r="AC143">
            <v>1786464.9068635781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5515504.3568635779</v>
          </cell>
          <cell r="AQ143">
            <v>3729039.4499999997</v>
          </cell>
          <cell r="AR143">
            <v>1786464.9068635781</v>
          </cell>
          <cell r="AS143">
            <v>1786464.9068635781</v>
          </cell>
        </row>
      </sheetData>
      <sheetData sheetId="10"/>
      <sheetData sheetId="11"/>
      <sheetData sheetId="12"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  <cell r="G2" t="str">
            <v>Ownership Indicator</v>
          </cell>
          <cell r="H2" t="str">
            <v>Billing Full Name</v>
          </cell>
          <cell r="I2" t="str">
            <v>Billing Full Street Addr</v>
          </cell>
          <cell r="J2" t="str">
            <v>Billing City/St/Zip Code</v>
          </cell>
          <cell r="K2" t="str">
            <v>State</v>
          </cell>
          <cell r="L2" t="str">
            <v>CMS_ID</v>
          </cell>
          <cell r="M2" t="str">
            <v>FY_BGN_DT</v>
          </cell>
          <cell r="N2" t="str">
            <v>FY_END_DT</v>
          </cell>
          <cell r="Q2" t="str">
            <v>Outpatient CCR</v>
          </cell>
          <cell r="S2" t="str">
            <v xml:space="preserve">Outpt Billed Amt APC </v>
          </cell>
          <cell r="T2" t="str">
            <v xml:space="preserve">Outpt Billed Amt No APC </v>
          </cell>
          <cell r="U2" t="str">
            <v>Total Outpt Cost</v>
          </cell>
          <cell r="W2" t="str">
            <v>Inflated Total Outpt Cost</v>
          </cell>
          <cell r="X2" t="str">
            <v>Outpt Pymts APC</v>
          </cell>
          <cell r="Y2" t="str">
            <v>Outpt Pymts No APC</v>
          </cell>
          <cell r="Z2" t="str">
            <v>Outpt TPL APC</v>
          </cell>
          <cell r="AA2" t="str">
            <v>Outpt TPL No APC</v>
          </cell>
          <cell r="AB2" t="str">
            <v>Outpt Supplemental</v>
          </cell>
          <cell r="AC2" t="str">
            <v xml:space="preserve">Outpt SHOPP Assessment </v>
          </cell>
          <cell r="AD2" t="str">
            <v>Outpatient Expenditures</v>
          </cell>
          <cell r="AE2" t="str">
            <v>Outpt Payments w/o supplementals</v>
          </cell>
          <cell r="AF2" t="str">
            <v>Total Outpt Payments</v>
          </cell>
          <cell r="AG2" t="str">
            <v>Outpatient (Over) / under cost         WITHOUT SHOPP</v>
          </cell>
          <cell r="AH2" t="str">
            <v>Outpatient (Over) / under cost with SHOPP Payments       INCLUDING SHOPP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  <cell r="G3" t="str">
            <v>NSGO</v>
          </cell>
          <cell r="H3" t="str">
            <v>ARBUCKLE MEM HSP</v>
          </cell>
          <cell r="I3" t="str">
            <v>2011 W BROADWAY</v>
          </cell>
          <cell r="J3" t="str">
            <v>SULPHUR,OK 73086-8109</v>
          </cell>
          <cell r="K3" t="str">
            <v>OK</v>
          </cell>
          <cell r="L3" t="str">
            <v>371328</v>
          </cell>
          <cell r="M3">
            <v>43831</v>
          </cell>
          <cell r="N3">
            <v>44196</v>
          </cell>
          <cell r="Q3">
            <v>0.52171474872925672</v>
          </cell>
          <cell r="S3">
            <v>2653710.21</v>
          </cell>
          <cell r="T3">
            <v>55759.95</v>
          </cell>
          <cell r="U3">
            <v>1427564.8920965858</v>
          </cell>
          <cell r="W3">
            <v>1512852.9965633855</v>
          </cell>
          <cell r="X3">
            <v>765649.17999999993</v>
          </cell>
          <cell r="Y3">
            <v>12615.63</v>
          </cell>
          <cell r="Z3">
            <v>43111.49</v>
          </cell>
          <cell r="AA3">
            <v>3697.779825064903</v>
          </cell>
          <cell r="AB3">
            <v>0</v>
          </cell>
          <cell r="AC3">
            <v>0</v>
          </cell>
          <cell r="AD3">
            <v>0</v>
          </cell>
          <cell r="AE3">
            <v>825074.07982506487</v>
          </cell>
          <cell r="AF3">
            <v>825074.07982506487</v>
          </cell>
          <cell r="AG3">
            <v>687778.91673832061</v>
          </cell>
          <cell r="AH3">
            <v>687778.91673832061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  <cell r="G4" t="str">
            <v>NSGO</v>
          </cell>
          <cell r="H4" t="str">
            <v>ATOKA COUNTY HEALTHCARE AUTHORITY</v>
          </cell>
          <cell r="I4" t="str">
            <v>1590 W LIBERTY ROAD</v>
          </cell>
          <cell r="J4" t="str">
            <v>ATOKA,OK 74525-</v>
          </cell>
          <cell r="K4" t="str">
            <v>OK</v>
          </cell>
          <cell r="L4" t="str">
            <v>371300</v>
          </cell>
          <cell r="M4">
            <v>43831</v>
          </cell>
          <cell r="N4">
            <v>44196</v>
          </cell>
          <cell r="Q4">
            <v>0.50177896122069754</v>
          </cell>
          <cell r="S4">
            <v>1766884.6600000001</v>
          </cell>
          <cell r="T4">
            <v>162374.70000000001</v>
          </cell>
          <cell r="U4">
            <v>977645.56898621027</v>
          </cell>
          <cell r="W4">
            <v>1036053.7981888364</v>
          </cell>
          <cell r="X4">
            <v>330318.39</v>
          </cell>
          <cell r="Y4">
            <v>11329.51</v>
          </cell>
          <cell r="Z4">
            <v>8686.99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350334.89</v>
          </cell>
          <cell r="AF4">
            <v>350334.89</v>
          </cell>
          <cell r="AG4">
            <v>685718.90818883642</v>
          </cell>
          <cell r="AH4">
            <v>685718.90818883642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  <cell r="G5" t="str">
            <v>NSGO</v>
          </cell>
          <cell r="H5" t="str">
            <v>BEAVER COUNTY MEMORIAL HOSPITAL</v>
          </cell>
          <cell r="I5" t="str">
            <v xml:space="preserve">212 E. 8TH STREET  </v>
          </cell>
          <cell r="J5" t="str">
            <v xml:space="preserve">BEAVER         </v>
          </cell>
          <cell r="K5" t="str">
            <v>OK</v>
          </cell>
          <cell r="L5">
            <v>370041</v>
          </cell>
          <cell r="M5">
            <v>43466</v>
          </cell>
          <cell r="N5">
            <v>43830</v>
          </cell>
          <cell r="Q5">
            <v>0.84841165854658196</v>
          </cell>
          <cell r="S5">
            <v>186178.45</v>
          </cell>
          <cell r="T5">
            <v>18903.150000000001</v>
          </cell>
          <cell r="U5">
            <v>175716.15723528125</v>
          </cell>
          <cell r="W5">
            <v>190132.94263790871</v>
          </cell>
          <cell r="X5">
            <v>50291.89</v>
          </cell>
          <cell r="Y5">
            <v>1721.79</v>
          </cell>
          <cell r="Z5">
            <v>693.28</v>
          </cell>
          <cell r="AA5">
            <v>811.53203011372079</v>
          </cell>
          <cell r="AB5">
            <v>0</v>
          </cell>
          <cell r="AC5">
            <v>0</v>
          </cell>
          <cell r="AD5">
            <v>0</v>
          </cell>
          <cell r="AE5">
            <v>53518.492030113717</v>
          </cell>
          <cell r="AF5">
            <v>53518.492030113717</v>
          </cell>
          <cell r="AG5">
            <v>136614.45060779498</v>
          </cell>
          <cell r="AH5">
            <v>136614.45060779498</v>
          </cell>
        </row>
        <row r="6">
          <cell r="A6" t="str">
            <v>200668710A</v>
          </cell>
          <cell r="E6" t="str">
            <v>010</v>
          </cell>
          <cell r="F6" t="str">
            <v>Yes</v>
          </cell>
          <cell r="G6" t="str">
            <v>NSGO</v>
          </cell>
          <cell r="H6" t="str">
            <v>BLACKWELL REGIONAL HOSPITAL</v>
          </cell>
          <cell r="I6" t="str">
            <v>710 S 13TH ST</v>
          </cell>
          <cell r="J6" t="str">
            <v>BLACKWELL,OK 74631-0000</v>
          </cell>
          <cell r="K6" t="str">
            <v>OK</v>
          </cell>
          <cell r="L6" t="str">
            <v>370030</v>
          </cell>
          <cell r="M6">
            <v>43831</v>
          </cell>
          <cell r="N6">
            <v>44196</v>
          </cell>
          <cell r="Q6">
            <v>0.15987967481661097</v>
          </cell>
          <cell r="S6">
            <v>5226470.1999999993</v>
          </cell>
          <cell r="T6">
            <v>584308</v>
          </cell>
          <cell r="U6">
            <v>929025.32904745196</v>
          </cell>
          <cell r="W6">
            <v>984528.80195769866</v>
          </cell>
          <cell r="X6">
            <v>547697.38</v>
          </cell>
          <cell r="Y6">
            <v>22979.93</v>
          </cell>
          <cell r="Z6">
            <v>39368.6</v>
          </cell>
          <cell r="AA6">
            <v>5700.8054658327519</v>
          </cell>
          <cell r="AB6">
            <v>0</v>
          </cell>
          <cell r="AC6">
            <v>0</v>
          </cell>
          <cell r="AD6">
            <v>0</v>
          </cell>
          <cell r="AE6">
            <v>615746.71546583273</v>
          </cell>
          <cell r="AF6">
            <v>615746.71546583273</v>
          </cell>
          <cell r="AG6">
            <v>368782.08649186592</v>
          </cell>
          <cell r="AH6">
            <v>368782.08649186592</v>
          </cell>
        </row>
        <row r="7">
          <cell r="A7" t="str">
            <v>100699690A</v>
          </cell>
          <cell r="E7" t="str">
            <v>014</v>
          </cell>
          <cell r="F7" t="str">
            <v>No</v>
          </cell>
          <cell r="G7" t="str">
            <v>NSGO</v>
          </cell>
          <cell r="H7" t="str">
            <v>CARNEGIE TRI-COUNTY MUNICI</v>
          </cell>
          <cell r="I7" t="str">
            <v>MUNICIPAL HOSPITAL  102 N BROADWAY</v>
          </cell>
          <cell r="J7" t="str">
            <v>CARNEGIE,OK 73015-9073</v>
          </cell>
          <cell r="K7" t="str">
            <v>OK</v>
          </cell>
          <cell r="L7" t="str">
            <v>371334</v>
          </cell>
          <cell r="M7">
            <v>43586</v>
          </cell>
          <cell r="N7">
            <v>43951</v>
          </cell>
          <cell r="Q7">
            <v>0.66900056259644092</v>
          </cell>
          <cell r="S7">
            <v>619740.26</v>
          </cell>
          <cell r="T7">
            <v>29092.3</v>
          </cell>
          <cell r="U7">
            <v>438366.63421283086</v>
          </cell>
          <cell r="W7">
            <v>471111.77264833864</v>
          </cell>
          <cell r="X7">
            <v>134789.11000000002</v>
          </cell>
          <cell r="Y7">
            <v>4060.6</v>
          </cell>
          <cell r="Z7">
            <v>10285.379999999999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149135.09000000003</v>
          </cell>
          <cell r="AF7">
            <v>149135.09000000003</v>
          </cell>
          <cell r="AG7">
            <v>321976.68264833861</v>
          </cell>
          <cell r="AH7">
            <v>321976.68264833861</v>
          </cell>
        </row>
        <row r="8">
          <cell r="A8" t="str">
            <v>100700720A</v>
          </cell>
          <cell r="E8" t="str">
            <v>010</v>
          </cell>
          <cell r="F8" t="str">
            <v>Yes</v>
          </cell>
          <cell r="G8" t="str">
            <v>NSGO</v>
          </cell>
          <cell r="H8" t="str">
            <v>CHOCTAW MEMORIAL HOSPITAL</v>
          </cell>
          <cell r="I8" t="str">
            <v>1405 E KIRK ST</v>
          </cell>
          <cell r="J8" t="str">
            <v>HUGO,OK 74743-3603</v>
          </cell>
          <cell r="K8" t="str">
            <v>OK</v>
          </cell>
          <cell r="L8" t="str">
            <v>370100</v>
          </cell>
          <cell r="M8">
            <v>43647</v>
          </cell>
          <cell r="N8">
            <v>44012</v>
          </cell>
          <cell r="Q8">
            <v>0.19942554964228637</v>
          </cell>
          <cell r="S8">
            <v>6066303.04</v>
          </cell>
          <cell r="T8">
            <v>101918</v>
          </cell>
          <cell r="U8">
            <v>1230100.8712171153</v>
          </cell>
          <cell r="W8">
            <v>1317411.4936472338</v>
          </cell>
          <cell r="X8">
            <v>859182.74</v>
          </cell>
          <cell r="Y8">
            <v>10154.16</v>
          </cell>
          <cell r="Z8">
            <v>22484.45</v>
          </cell>
          <cell r="AA8">
            <v>1085.425179991397</v>
          </cell>
          <cell r="AB8">
            <v>0</v>
          </cell>
          <cell r="AC8">
            <v>0</v>
          </cell>
          <cell r="AD8">
            <v>0</v>
          </cell>
          <cell r="AE8">
            <v>892906.77517999138</v>
          </cell>
          <cell r="AF8">
            <v>892906.77517999138</v>
          </cell>
          <cell r="AG8">
            <v>424504.71846724243</v>
          </cell>
          <cell r="AH8">
            <v>424504.71846724243</v>
          </cell>
        </row>
        <row r="9">
          <cell r="A9" t="str">
            <v>100700740A</v>
          </cell>
          <cell r="E9" t="str">
            <v>014</v>
          </cell>
          <cell r="F9" t="str">
            <v>No</v>
          </cell>
          <cell r="G9" t="str">
            <v>NSGO</v>
          </cell>
          <cell r="H9" t="str">
            <v>CIMARRON MEMORIAL HOSPITAL</v>
          </cell>
          <cell r="I9" t="str">
            <v>100 S ELLIS AVE</v>
          </cell>
          <cell r="J9" t="str">
            <v>BOISE CITY,OK 73933-</v>
          </cell>
          <cell r="K9" t="str">
            <v>OK</v>
          </cell>
          <cell r="L9" t="str">
            <v>371307</v>
          </cell>
          <cell r="M9">
            <v>43831</v>
          </cell>
          <cell r="N9">
            <v>44196</v>
          </cell>
          <cell r="Q9">
            <v>0.99200689086621074</v>
          </cell>
          <cell r="S9">
            <v>125049.32</v>
          </cell>
          <cell r="T9">
            <v>14203.93</v>
          </cell>
          <cell r="U9">
            <v>139507.77139291278</v>
          </cell>
          <cell r="W9">
            <v>147842.49119889981</v>
          </cell>
          <cell r="X9">
            <v>28492.46</v>
          </cell>
          <cell r="Y9">
            <v>1218.99</v>
          </cell>
          <cell r="Z9">
            <v>784.06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30495.510000000002</v>
          </cell>
          <cell r="AF9">
            <v>30495.510000000002</v>
          </cell>
          <cell r="AG9">
            <v>117346.9811988998</v>
          </cell>
          <cell r="AH9">
            <v>117346.9811988998</v>
          </cell>
        </row>
        <row r="10">
          <cell r="A10" t="str">
            <v>200234090B</v>
          </cell>
          <cell r="E10" t="str">
            <v>014</v>
          </cell>
          <cell r="F10" t="str">
            <v>No</v>
          </cell>
          <cell r="G10" t="str">
            <v>NSGO</v>
          </cell>
          <cell r="H10" t="str">
            <v>CLEVELAND AREA HOSPITAL</v>
          </cell>
          <cell r="I10" t="str">
            <v>1401 W PAWNEE ST</v>
          </cell>
          <cell r="J10" t="str">
            <v>CLEVELAND,OK 74020-3020</v>
          </cell>
          <cell r="K10" t="str">
            <v>OK</v>
          </cell>
          <cell r="L10" t="str">
            <v>371320</v>
          </cell>
          <cell r="M10">
            <v>43831</v>
          </cell>
          <cell r="N10">
            <v>44196</v>
          </cell>
          <cell r="Q10">
            <v>0.50800503039348721</v>
          </cell>
          <cell r="S10">
            <v>4469892.63</v>
          </cell>
          <cell r="T10">
            <v>565893.73</v>
          </cell>
          <cell r="U10">
            <v>2583531.0304152905</v>
          </cell>
          <cell r="W10">
            <v>2737880.9066522089</v>
          </cell>
          <cell r="X10">
            <v>835046.97</v>
          </cell>
          <cell r="Y10">
            <v>53118.429999999993</v>
          </cell>
          <cell r="Z10">
            <v>45156.57</v>
          </cell>
          <cell r="AA10">
            <v>22239.900596579599</v>
          </cell>
          <cell r="AB10">
            <v>0</v>
          </cell>
          <cell r="AC10">
            <v>0</v>
          </cell>
          <cell r="AD10">
            <v>0</v>
          </cell>
          <cell r="AE10">
            <v>955561.87059657951</v>
          </cell>
          <cell r="AF10">
            <v>955561.87059657951</v>
          </cell>
          <cell r="AG10">
            <v>1782319.0360556294</v>
          </cell>
          <cell r="AH10">
            <v>1782319.0360556294</v>
          </cell>
        </row>
        <row r="11">
          <cell r="A11" t="str">
            <v>100749570S</v>
          </cell>
          <cell r="E11" t="str">
            <v>010</v>
          </cell>
          <cell r="F11" t="str">
            <v>Yes</v>
          </cell>
          <cell r="G11" t="str">
            <v>NSGO</v>
          </cell>
          <cell r="H11" t="str">
            <v>COMANCHE CO MEM HSP</v>
          </cell>
          <cell r="I11" t="str">
            <v>3401 GORE BLVD</v>
          </cell>
          <cell r="J11" t="str">
            <v>LAWTON,OK 73505-6332</v>
          </cell>
          <cell r="K11" t="str">
            <v>OK</v>
          </cell>
          <cell r="L11" t="str">
            <v>370056</v>
          </cell>
          <cell r="M11">
            <v>43647</v>
          </cell>
          <cell r="N11">
            <v>44012</v>
          </cell>
          <cell r="Q11">
            <v>0.15846450850186433</v>
          </cell>
          <cell r="S11">
            <v>64438542.030000001</v>
          </cell>
          <cell r="T11">
            <v>6269023.8900000006</v>
          </cell>
          <cell r="U11">
            <v>11204639.680875974</v>
          </cell>
          <cell r="W11">
            <v>11999927.358117051</v>
          </cell>
          <cell r="X11">
            <v>10472812.939999999</v>
          </cell>
          <cell r="Y11">
            <v>483617.06</v>
          </cell>
          <cell r="Z11">
            <v>453286.99</v>
          </cell>
          <cell r="AA11">
            <v>72927.812848679227</v>
          </cell>
          <cell r="AB11">
            <v>0</v>
          </cell>
          <cell r="AC11">
            <v>0</v>
          </cell>
          <cell r="AD11">
            <v>0</v>
          </cell>
          <cell r="AE11">
            <v>11482644.80284868</v>
          </cell>
          <cell r="AF11">
            <v>11482644.80284868</v>
          </cell>
          <cell r="AG11">
            <v>517282.55526837148</v>
          </cell>
          <cell r="AH11">
            <v>517282.55526837148</v>
          </cell>
        </row>
        <row r="12">
          <cell r="A12" t="str">
            <v>100819200B</v>
          </cell>
          <cell r="E12" t="str">
            <v>014</v>
          </cell>
          <cell r="F12" t="str">
            <v>No</v>
          </cell>
          <cell r="G12" t="str">
            <v>NSGO</v>
          </cell>
          <cell r="H12" t="str">
            <v>CORDELL MEMORIAL HOSPITAL</v>
          </cell>
          <cell r="I12" t="str">
            <v>1220 N GLENN ENGLISH</v>
          </cell>
          <cell r="J12" t="str">
            <v>CORDELL,OK 73632-</v>
          </cell>
          <cell r="K12" t="str">
            <v>OK</v>
          </cell>
          <cell r="L12" t="str">
            <v>371325</v>
          </cell>
          <cell r="M12">
            <v>43647</v>
          </cell>
          <cell r="N12">
            <v>44012</v>
          </cell>
          <cell r="Q12">
            <v>0.6405869641213906</v>
          </cell>
          <cell r="S12">
            <v>941066.28999999992</v>
          </cell>
          <cell r="T12">
            <v>128255</v>
          </cell>
          <cell r="U12">
            <v>691774.71229190065</v>
          </cell>
          <cell r="W12">
            <v>740875.79182520777</v>
          </cell>
          <cell r="X12">
            <v>188213.58</v>
          </cell>
          <cell r="Y12">
            <v>11331.25</v>
          </cell>
          <cell r="Z12">
            <v>20642.72</v>
          </cell>
          <cell r="AA12">
            <v>257.03309029834509</v>
          </cell>
          <cell r="AB12">
            <v>0</v>
          </cell>
          <cell r="AC12">
            <v>0</v>
          </cell>
          <cell r="AD12">
            <v>0</v>
          </cell>
          <cell r="AE12">
            <v>220444.58309029834</v>
          </cell>
          <cell r="AF12">
            <v>220444.58309029834</v>
          </cell>
          <cell r="AG12">
            <v>520431.20873490942</v>
          </cell>
          <cell r="AH12">
            <v>520431.20873490942</v>
          </cell>
        </row>
        <row r="13">
          <cell r="A13" t="str">
            <v>200910710B</v>
          </cell>
          <cell r="B13" t="str">
            <v>200259440A</v>
          </cell>
          <cell r="E13" t="str">
            <v>014</v>
          </cell>
          <cell r="F13" t="str">
            <v>No</v>
          </cell>
          <cell r="G13" t="str">
            <v>Private</v>
          </cell>
          <cell r="H13" t="str">
            <v>DRUMRIGHT COMMUNITY HOSPITAL LLC</v>
          </cell>
          <cell r="I13" t="str">
            <v xml:space="preserve">610 W BYPASS  </v>
          </cell>
          <cell r="J13" t="str">
            <v>DRUMRIGHT,OK  74030-5957</v>
          </cell>
          <cell r="K13" t="str">
            <v>OK</v>
          </cell>
          <cell r="L13">
            <v>371331</v>
          </cell>
          <cell r="M13">
            <v>43831</v>
          </cell>
          <cell r="N13">
            <v>44196</v>
          </cell>
          <cell r="Q13">
            <v>0.65695125635898266</v>
          </cell>
          <cell r="S13">
            <v>1067717.5699999998</v>
          </cell>
          <cell r="T13">
            <v>145870.76</v>
          </cell>
          <cell r="U13">
            <v>797268.37809609959</v>
          </cell>
          <cell r="W13">
            <v>844900.19441183424</v>
          </cell>
          <cell r="X13">
            <v>175628.3</v>
          </cell>
          <cell r="Y13">
            <v>9328.33</v>
          </cell>
          <cell r="Z13">
            <v>7373.9</v>
          </cell>
          <cell r="AA13">
            <v>2340.3140094981086</v>
          </cell>
          <cell r="AB13">
            <v>0</v>
          </cell>
          <cell r="AC13">
            <v>0</v>
          </cell>
          <cell r="AD13">
            <v>0</v>
          </cell>
          <cell r="AE13">
            <v>194670.84400949808</v>
          </cell>
          <cell r="AF13">
            <v>194670.84400949808</v>
          </cell>
          <cell r="AG13">
            <v>650229.3504023361</v>
          </cell>
          <cell r="AH13">
            <v>650229.3504023361</v>
          </cell>
        </row>
        <row r="14">
          <cell r="A14" t="str">
            <v>100700730A</v>
          </cell>
          <cell r="E14" t="str">
            <v>014</v>
          </cell>
          <cell r="F14" t="str">
            <v>No</v>
          </cell>
          <cell r="G14" t="str">
            <v>NSGO</v>
          </cell>
          <cell r="H14" t="str">
            <v>EASTERN OKLAHOMA MEDICAL CENTER</v>
          </cell>
          <cell r="I14" t="str">
            <v>105 WALL STREET</v>
          </cell>
          <cell r="J14" t="str">
            <v>POTEAU,OK 74953-</v>
          </cell>
          <cell r="K14" t="str">
            <v>OK</v>
          </cell>
          <cell r="L14" t="str">
            <v>371337</v>
          </cell>
          <cell r="M14">
            <v>43647</v>
          </cell>
          <cell r="N14">
            <v>44012</v>
          </cell>
          <cell r="Q14">
            <v>0.39285387864373505</v>
          </cell>
          <cell r="S14">
            <v>7085766.3799999999</v>
          </cell>
          <cell r="T14">
            <v>1142143.51</v>
          </cell>
          <cell r="U14">
            <v>3264366.7399204825</v>
          </cell>
          <cell r="W14">
            <v>3496066.3497424223</v>
          </cell>
          <cell r="X14">
            <v>1664680.55</v>
          </cell>
          <cell r="Y14">
            <v>104663.28</v>
          </cell>
          <cell r="Z14">
            <v>47244.020000000004</v>
          </cell>
          <cell r="AA14">
            <v>15390.610363905869</v>
          </cell>
          <cell r="AB14">
            <v>0</v>
          </cell>
          <cell r="AC14">
            <v>0</v>
          </cell>
          <cell r="AD14">
            <v>0</v>
          </cell>
          <cell r="AE14">
            <v>1831978.4603639059</v>
          </cell>
          <cell r="AF14">
            <v>1831978.4603639059</v>
          </cell>
          <cell r="AG14">
            <v>1664087.8893785165</v>
          </cell>
          <cell r="AH14">
            <v>1664087.8893785165</v>
          </cell>
        </row>
        <row r="15">
          <cell r="A15" t="str">
            <v>100700880A</v>
          </cell>
          <cell r="E15" t="str">
            <v>010</v>
          </cell>
          <cell r="F15" t="str">
            <v>Yes</v>
          </cell>
          <cell r="G15" t="str">
            <v>NSGO</v>
          </cell>
          <cell r="H15" t="str">
            <v>ELKVIEW GEN HSP</v>
          </cell>
          <cell r="I15" t="str">
            <v>429 W ELM</v>
          </cell>
          <cell r="J15" t="str">
            <v>HOBART,OK 73651-</v>
          </cell>
          <cell r="K15" t="str">
            <v>OK</v>
          </cell>
          <cell r="L15" t="str">
            <v>370153</v>
          </cell>
          <cell r="M15">
            <v>43647</v>
          </cell>
          <cell r="N15">
            <v>44012</v>
          </cell>
          <cell r="Q15">
            <v>0.28154382264684114</v>
          </cell>
          <cell r="S15">
            <v>2318965.9699999997</v>
          </cell>
          <cell r="T15">
            <v>399754</v>
          </cell>
          <cell r="U15">
            <v>765438.8130601052</v>
          </cell>
          <cell r="W15">
            <v>819768.45444498083</v>
          </cell>
          <cell r="X15">
            <v>594496.79999999993</v>
          </cell>
          <cell r="Y15">
            <v>33401.08</v>
          </cell>
          <cell r="Z15">
            <v>15451.04</v>
          </cell>
          <cell r="AA15">
            <v>419.78409975363627</v>
          </cell>
          <cell r="AB15">
            <v>0</v>
          </cell>
          <cell r="AC15">
            <v>0</v>
          </cell>
          <cell r="AD15">
            <v>0</v>
          </cell>
          <cell r="AE15">
            <v>643768.70409975352</v>
          </cell>
          <cell r="AF15">
            <v>643768.70409975352</v>
          </cell>
          <cell r="AG15">
            <v>175999.75034522731</v>
          </cell>
          <cell r="AH15">
            <v>175999.75034522731</v>
          </cell>
        </row>
        <row r="16">
          <cell r="A16" t="str">
            <v>100700800A</v>
          </cell>
          <cell r="E16" t="str">
            <v>014</v>
          </cell>
          <cell r="F16" t="str">
            <v>No</v>
          </cell>
          <cell r="G16" t="str">
            <v>NSGO</v>
          </cell>
          <cell r="H16" t="str">
            <v>FAIRVIEW HSP</v>
          </cell>
          <cell r="I16" t="str">
            <v>523 STATE RD</v>
          </cell>
          <cell r="J16" t="str">
            <v>FAIRVIEW,OK 73737-</v>
          </cell>
          <cell r="K16" t="str">
            <v>OK</v>
          </cell>
          <cell r="L16" t="str">
            <v>371329</v>
          </cell>
          <cell r="M16">
            <v>43647</v>
          </cell>
          <cell r="N16">
            <v>44012</v>
          </cell>
          <cell r="Q16">
            <v>0.56299498893745104</v>
          </cell>
          <cell r="S16">
            <v>619250.19999999995</v>
          </cell>
          <cell r="T16">
            <v>165545.12000000002</v>
          </cell>
          <cell r="U16">
            <v>446210.00724332879</v>
          </cell>
          <cell r="W16">
            <v>477881.29077669879</v>
          </cell>
          <cell r="X16">
            <v>127161.93</v>
          </cell>
          <cell r="Y16">
            <v>9822.86</v>
          </cell>
          <cell r="Z16">
            <v>9396.93</v>
          </cell>
          <cell r="AA16">
            <v>982.88306478876893</v>
          </cell>
          <cell r="AB16">
            <v>0</v>
          </cell>
          <cell r="AC16">
            <v>0</v>
          </cell>
          <cell r="AD16">
            <v>0</v>
          </cell>
          <cell r="AE16">
            <v>147364.60306478874</v>
          </cell>
          <cell r="AF16">
            <v>147364.60306478874</v>
          </cell>
          <cell r="AG16">
            <v>330516.68771191005</v>
          </cell>
          <cell r="AH16">
            <v>330516.68771191005</v>
          </cell>
        </row>
        <row r="17">
          <cell r="A17" t="str">
            <v>100700820A</v>
          </cell>
          <cell r="E17" t="str">
            <v>010</v>
          </cell>
          <cell r="F17" t="str">
            <v>Yes</v>
          </cell>
          <cell r="G17" t="str">
            <v>NSGO</v>
          </cell>
          <cell r="H17" t="str">
            <v>GRADY MEMORIAL HOSPITAL</v>
          </cell>
          <cell r="I17" t="str">
            <v>2220 W IOWA AVENUE</v>
          </cell>
          <cell r="J17" t="str">
            <v>CHICKASHA,OK 73018-2738</v>
          </cell>
          <cell r="K17" t="str">
            <v>OK</v>
          </cell>
          <cell r="L17" t="str">
            <v>370054</v>
          </cell>
          <cell r="M17">
            <v>43831</v>
          </cell>
          <cell r="N17">
            <v>44196</v>
          </cell>
          <cell r="Q17">
            <v>0.32634441312386053</v>
          </cell>
          <cell r="S17">
            <v>10623815.66</v>
          </cell>
          <cell r="T17">
            <v>1163964.49</v>
          </cell>
          <cell r="U17">
            <v>3846876.1950848429</v>
          </cell>
          <cell r="W17">
            <v>4076703.0706361108</v>
          </cell>
          <cell r="X17">
            <v>2024884.22</v>
          </cell>
          <cell r="Y17">
            <v>116775.56</v>
          </cell>
          <cell r="Z17">
            <v>99578.7</v>
          </cell>
          <cell r="AA17">
            <v>20220.446423093417</v>
          </cell>
          <cell r="AB17">
            <v>0</v>
          </cell>
          <cell r="AC17">
            <v>0</v>
          </cell>
          <cell r="AD17">
            <v>0</v>
          </cell>
          <cell r="AE17">
            <v>2261458.9264230933</v>
          </cell>
          <cell r="AF17">
            <v>2261458.9264230933</v>
          </cell>
          <cell r="AG17">
            <v>1815244.1442130175</v>
          </cell>
          <cell r="AH17">
            <v>1815244.1442130175</v>
          </cell>
        </row>
        <row r="18">
          <cell r="A18" t="str">
            <v>100699660A</v>
          </cell>
          <cell r="E18" t="str">
            <v>014</v>
          </cell>
          <cell r="F18" t="str">
            <v>No</v>
          </cell>
          <cell r="G18" t="str">
            <v>NSGO</v>
          </cell>
          <cell r="H18" t="str">
            <v>HARPER CO COM HSP</v>
          </cell>
          <cell r="I18" t="str">
            <v>1003 US HWY 64 NORTH</v>
          </cell>
          <cell r="J18" t="str">
            <v>BUFFALO,OK 73834-0064</v>
          </cell>
          <cell r="K18" t="str">
            <v>OK</v>
          </cell>
          <cell r="L18" t="str">
            <v>371324</v>
          </cell>
          <cell r="M18">
            <v>43739</v>
          </cell>
          <cell r="N18">
            <v>44104</v>
          </cell>
          <cell r="Q18">
            <v>0.42333227796964495</v>
          </cell>
          <cell r="S18">
            <v>187631.84</v>
          </cell>
          <cell r="T18">
            <v>40825.949999999997</v>
          </cell>
          <cell r="U18">
            <v>97671.020871550805</v>
          </cell>
          <cell r="W18">
            <v>104055.62697238461</v>
          </cell>
          <cell r="X18">
            <v>40076</v>
          </cell>
          <cell r="Y18">
            <v>3801.88</v>
          </cell>
          <cell r="Z18">
            <v>3231.09</v>
          </cell>
          <cell r="AA18">
            <v>404.96398533540304</v>
          </cell>
          <cell r="AB18">
            <v>0</v>
          </cell>
          <cell r="AC18">
            <v>0</v>
          </cell>
          <cell r="AD18">
            <v>0</v>
          </cell>
          <cell r="AE18">
            <v>47513.933985335403</v>
          </cell>
          <cell r="AF18">
            <v>47513.933985335403</v>
          </cell>
          <cell r="AG18">
            <v>56541.692987049202</v>
          </cell>
          <cell r="AH18">
            <v>56541.692987049202</v>
          </cell>
        </row>
        <row r="19">
          <cell r="A19" t="str">
            <v>200539880B</v>
          </cell>
          <cell r="E19" t="str">
            <v>014</v>
          </cell>
          <cell r="F19" t="str">
            <v>No</v>
          </cell>
          <cell r="G19" t="str">
            <v>NSGO</v>
          </cell>
          <cell r="H19" t="str">
            <v>HOLDENVILLE GENERAL HOSPITAL</v>
          </cell>
          <cell r="I19" t="str">
            <v>100 MCDOUGAL DRIVE</v>
          </cell>
          <cell r="J19" t="str">
            <v>HOLDENVILLE,OK 74848-2822</v>
          </cell>
          <cell r="K19" t="str">
            <v>OK</v>
          </cell>
          <cell r="L19" t="str">
            <v>371321</v>
          </cell>
          <cell r="M19">
            <v>43647</v>
          </cell>
          <cell r="N19">
            <v>44012</v>
          </cell>
          <cell r="Q19">
            <v>0.66586974955625911</v>
          </cell>
          <cell r="S19">
            <v>2053822.41</v>
          </cell>
          <cell r="T19">
            <v>308631.88</v>
          </cell>
          <cell r="U19">
            <v>1588660.4061999719</v>
          </cell>
          <cell r="W19">
            <v>1701421.0196919059</v>
          </cell>
          <cell r="X19">
            <v>537450.61</v>
          </cell>
          <cell r="Y19">
            <v>39458.51</v>
          </cell>
          <cell r="Z19">
            <v>38314.78</v>
          </cell>
          <cell r="AA19">
            <v>1381.6749083546961</v>
          </cell>
          <cell r="AB19">
            <v>0</v>
          </cell>
          <cell r="AC19">
            <v>0</v>
          </cell>
          <cell r="AD19">
            <v>0</v>
          </cell>
          <cell r="AE19">
            <v>616605.57490835467</v>
          </cell>
          <cell r="AF19">
            <v>616605.57490835467</v>
          </cell>
          <cell r="AG19">
            <v>1084815.4447835512</v>
          </cell>
          <cell r="AH19">
            <v>1084815.4447835512</v>
          </cell>
        </row>
        <row r="20">
          <cell r="A20" t="str">
            <v>100699350A</v>
          </cell>
          <cell r="E20" t="str">
            <v>010</v>
          </cell>
          <cell r="F20" t="str">
            <v>Yes</v>
          </cell>
          <cell r="G20" t="str">
            <v>NSGO</v>
          </cell>
          <cell r="H20" t="str">
            <v>JACKSON CO MEM HSP</v>
          </cell>
          <cell r="I20" t="str">
            <v>1200 E PECAN</v>
          </cell>
          <cell r="J20" t="str">
            <v>ALTUS,OK 73521-</v>
          </cell>
          <cell r="K20" t="str">
            <v>OK</v>
          </cell>
          <cell r="L20" t="str">
            <v>370022</v>
          </cell>
          <cell r="M20">
            <v>43647</v>
          </cell>
          <cell r="N20">
            <v>44012</v>
          </cell>
          <cell r="Q20">
            <v>0.29469435693182222</v>
          </cell>
          <cell r="S20">
            <v>13743891.27</v>
          </cell>
          <cell r="T20">
            <v>1622919.16</v>
          </cell>
          <cell r="U20">
            <v>4528512.3177620685</v>
          </cell>
          <cell r="W20">
            <v>4849938.989669919</v>
          </cell>
          <cell r="X20">
            <v>2354799.88</v>
          </cell>
          <cell r="Y20">
            <v>110752.69</v>
          </cell>
          <cell r="Z20">
            <v>435449.02</v>
          </cell>
          <cell r="AA20">
            <v>40744.822880904525</v>
          </cell>
          <cell r="AB20">
            <v>0</v>
          </cell>
          <cell r="AC20">
            <v>0</v>
          </cell>
          <cell r="AD20">
            <v>0</v>
          </cell>
          <cell r="AE20">
            <v>2941746.4128809045</v>
          </cell>
          <cell r="AF20">
            <v>2941746.4128809045</v>
          </cell>
          <cell r="AG20">
            <v>1908192.5767890145</v>
          </cell>
          <cell r="AH20">
            <v>1908192.5767890145</v>
          </cell>
        </row>
        <row r="21">
          <cell r="A21" t="str">
            <v>100700780B</v>
          </cell>
          <cell r="E21" t="str">
            <v>014</v>
          </cell>
          <cell r="F21" t="str">
            <v>No</v>
          </cell>
          <cell r="G21" t="str">
            <v>NSGO</v>
          </cell>
          <cell r="H21" t="str">
            <v>HARMON MEM HSP</v>
          </cell>
          <cell r="I21" t="str">
            <v>400 E CHESTNUT</v>
          </cell>
          <cell r="J21" t="str">
            <v>HOLLIS,OK 73550-2032</v>
          </cell>
          <cell r="K21" t="str">
            <v>OK</v>
          </cell>
          <cell r="L21" t="str">
            <v>371338</v>
          </cell>
          <cell r="M21">
            <v>43647</v>
          </cell>
          <cell r="N21">
            <v>44012</v>
          </cell>
          <cell r="Q21">
            <v>0.42660911974889199</v>
          </cell>
          <cell r="S21">
            <v>1200530.8600000001</v>
          </cell>
          <cell r="T21">
            <v>117877.85</v>
          </cell>
          <cell r="U21">
            <v>568013.38651687175</v>
          </cell>
          <cell r="W21">
            <v>608330.08207075542</v>
          </cell>
          <cell r="X21">
            <v>198508.2</v>
          </cell>
          <cell r="Y21">
            <v>5805.96</v>
          </cell>
          <cell r="Z21">
            <v>2023.6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206337.76</v>
          </cell>
          <cell r="AF21">
            <v>206337.76</v>
          </cell>
          <cell r="AG21">
            <v>401992.32207075541</v>
          </cell>
          <cell r="AH21">
            <v>401992.32207075541</v>
          </cell>
        </row>
        <row r="22">
          <cell r="A22" t="str">
            <v>100818200B</v>
          </cell>
          <cell r="E22" t="str">
            <v>010</v>
          </cell>
          <cell r="F22" t="str">
            <v>Yes</v>
          </cell>
          <cell r="G22" t="str">
            <v>NSGO</v>
          </cell>
          <cell r="H22" t="str">
            <v>LINDSAY MUNICIPAL HOSPITAL</v>
          </cell>
          <cell r="I22" t="str">
            <v>1305 W CHEROKEE ST</v>
          </cell>
          <cell r="J22" t="str">
            <v>LINDSAY,OK 73052-0888</v>
          </cell>
          <cell r="K22" t="str">
            <v>OK</v>
          </cell>
          <cell r="L22" t="str">
            <v>370214</v>
          </cell>
          <cell r="M22">
            <v>43647</v>
          </cell>
          <cell r="N22">
            <v>44012</v>
          </cell>
          <cell r="Q22">
            <v>0.63375589155015744</v>
          </cell>
          <cell r="S22">
            <v>682524.84</v>
          </cell>
          <cell r="T22">
            <v>21944.76</v>
          </cell>
          <cell r="U22">
            <v>446461.75941798277</v>
          </cell>
          <cell r="W22">
            <v>478150.91192420002</v>
          </cell>
          <cell r="X22">
            <v>203133.97</v>
          </cell>
          <cell r="Y22">
            <v>7329.9800000000005</v>
          </cell>
          <cell r="Z22">
            <v>9340.0400000000009</v>
          </cell>
          <cell r="AA22">
            <v>559.66854443302998</v>
          </cell>
          <cell r="AB22">
            <v>0</v>
          </cell>
          <cell r="AC22">
            <v>0</v>
          </cell>
          <cell r="AD22">
            <v>0</v>
          </cell>
          <cell r="AE22">
            <v>220363.65854443304</v>
          </cell>
          <cell r="AF22">
            <v>220363.65854443304</v>
          </cell>
          <cell r="AG22">
            <v>257787.25337976697</v>
          </cell>
          <cell r="AH22">
            <v>257787.25337976697</v>
          </cell>
        </row>
        <row r="23">
          <cell r="A23" t="str">
            <v>100710530D</v>
          </cell>
          <cell r="E23" t="str">
            <v>010</v>
          </cell>
          <cell r="F23" t="str">
            <v>Yes</v>
          </cell>
          <cell r="G23" t="str">
            <v>NSGO</v>
          </cell>
          <cell r="H23" t="str">
            <v>MCALESTER REGIONAL</v>
          </cell>
          <cell r="I23" t="str">
            <v>ONE CLARK BASS BOULEVARD</v>
          </cell>
          <cell r="J23" t="str">
            <v>MCALESTER,OK 74502-</v>
          </cell>
          <cell r="K23" t="str">
            <v>OK</v>
          </cell>
          <cell r="L23" t="str">
            <v>370034</v>
          </cell>
          <cell r="M23">
            <v>43647</v>
          </cell>
          <cell r="N23">
            <v>44012</v>
          </cell>
          <cell r="Q23">
            <v>0.21672218763192808</v>
          </cell>
          <cell r="S23">
            <v>19980862.530000001</v>
          </cell>
          <cell r="T23">
            <v>3648001.09</v>
          </cell>
          <cell r="U23">
            <v>5120899.0149828792</v>
          </cell>
          <cell r="W23">
            <v>5484372.3616504148</v>
          </cell>
          <cell r="X23">
            <v>4428227.9000000004</v>
          </cell>
          <cell r="Y23">
            <v>255783.28999999998</v>
          </cell>
          <cell r="Z23">
            <v>271805.82</v>
          </cell>
          <cell r="AA23">
            <v>63732.69029331518</v>
          </cell>
          <cell r="AB23">
            <v>0</v>
          </cell>
          <cell r="AC23">
            <v>0</v>
          </cell>
          <cell r="AD23">
            <v>0</v>
          </cell>
          <cell r="AE23">
            <v>5019549.7002933156</v>
          </cell>
          <cell r="AF23">
            <v>5019549.7002933156</v>
          </cell>
          <cell r="AG23">
            <v>464822.66135709919</v>
          </cell>
          <cell r="AH23">
            <v>464822.66135709919</v>
          </cell>
        </row>
        <row r="24">
          <cell r="A24" t="str">
            <v>100699630A</v>
          </cell>
          <cell r="E24" t="str">
            <v>010</v>
          </cell>
          <cell r="F24" t="str">
            <v>No</v>
          </cell>
          <cell r="G24" t="str">
            <v>NSGO</v>
          </cell>
          <cell r="H24" t="str">
            <v>MEMORIAL HOSPITAL OF TEXAS COUNTY</v>
          </cell>
          <cell r="I24" t="str">
            <v>520 MEDICAL DR</v>
          </cell>
          <cell r="J24" t="str">
            <v>GUYMON,OK 73942-0520</v>
          </cell>
          <cell r="K24" t="str">
            <v>OK</v>
          </cell>
          <cell r="L24" t="str">
            <v>371340</v>
          </cell>
          <cell r="M24">
            <v>43647</v>
          </cell>
          <cell r="N24">
            <v>44012</v>
          </cell>
          <cell r="Q24">
            <v>0.32528285458163575</v>
          </cell>
          <cell r="S24">
            <v>2007946.5</v>
          </cell>
          <cell r="T24">
            <v>415445.2</v>
          </cell>
          <cell r="U24">
            <v>796091.81886790309</v>
          </cell>
          <cell r="W24">
            <v>852597.16232653195</v>
          </cell>
          <cell r="X24">
            <v>322336.74</v>
          </cell>
          <cell r="Y24">
            <v>29841.66</v>
          </cell>
          <cell r="Z24">
            <v>23180.31</v>
          </cell>
          <cell r="AA24">
            <v>3699.9025885124552</v>
          </cell>
          <cell r="AB24">
            <v>0</v>
          </cell>
          <cell r="AC24">
            <v>0</v>
          </cell>
          <cell r="AD24">
            <v>0</v>
          </cell>
          <cell r="AE24">
            <v>379058.61258851242</v>
          </cell>
          <cell r="AF24">
            <v>379058.61258851242</v>
          </cell>
          <cell r="AG24">
            <v>473538.54973801953</v>
          </cell>
          <cell r="AH24">
            <v>473538.54973801953</v>
          </cell>
        </row>
        <row r="25">
          <cell r="A25" t="str">
            <v>100699960A</v>
          </cell>
          <cell r="E25" t="str">
            <v>014</v>
          </cell>
          <cell r="F25" t="str">
            <v>No</v>
          </cell>
          <cell r="G25" t="str">
            <v>NSGO</v>
          </cell>
          <cell r="H25" t="str">
            <v>MERCY HEALTH LOVE COUNTY</v>
          </cell>
          <cell r="I25" t="str">
            <v>300 WANDA ST</v>
          </cell>
          <cell r="J25" t="str">
            <v>MARIETTA,OK 73448-1200</v>
          </cell>
          <cell r="K25" t="str">
            <v>OK</v>
          </cell>
          <cell r="L25" t="str">
            <v>371306</v>
          </cell>
          <cell r="M25">
            <v>43647</v>
          </cell>
          <cell r="N25">
            <v>44012</v>
          </cell>
          <cell r="Q25">
            <v>0.7523194149264244</v>
          </cell>
          <cell r="S25">
            <v>1578299.19</v>
          </cell>
          <cell r="T25">
            <v>141078.24</v>
          </cell>
          <cell r="U25">
            <v>1306326.8802948347</v>
          </cell>
          <cell r="W25">
            <v>1399047.9047933253</v>
          </cell>
          <cell r="X25">
            <v>316409.08999999997</v>
          </cell>
          <cell r="Y25">
            <v>9996.69</v>
          </cell>
          <cell r="Z25">
            <v>30637.39</v>
          </cell>
          <cell r="AA25">
            <v>3900.6497560217877</v>
          </cell>
          <cell r="AB25">
            <v>0</v>
          </cell>
          <cell r="AC25">
            <v>0</v>
          </cell>
          <cell r="AD25">
            <v>0</v>
          </cell>
          <cell r="AE25">
            <v>360943.81975602178</v>
          </cell>
          <cell r="AF25">
            <v>360943.81975602178</v>
          </cell>
          <cell r="AG25">
            <v>1038104.0850373036</v>
          </cell>
          <cell r="AH25">
            <v>1038104.0850373036</v>
          </cell>
        </row>
        <row r="26">
          <cell r="A26" t="str">
            <v>100700690A</v>
          </cell>
          <cell r="E26" t="str">
            <v>010</v>
          </cell>
          <cell r="F26" t="str">
            <v>Yes</v>
          </cell>
          <cell r="G26" t="str">
            <v>NSGO</v>
          </cell>
          <cell r="H26" t="str">
            <v>NORMAN REGIONAL HOSPITAL</v>
          </cell>
          <cell r="I26" t="str">
            <v>901 N PORTER</v>
          </cell>
          <cell r="J26" t="str">
            <v>NORMAN,OK 73071-6404</v>
          </cell>
          <cell r="K26" t="str">
            <v>OK</v>
          </cell>
          <cell r="L26" t="str">
            <v>370008</v>
          </cell>
          <cell r="M26">
            <v>43647</v>
          </cell>
          <cell r="N26">
            <v>44012</v>
          </cell>
          <cell r="Q26">
            <v>0.13703243960954822</v>
          </cell>
          <cell r="S26">
            <v>141727140.30000001</v>
          </cell>
          <cell r="T26">
            <v>6854928.75</v>
          </cell>
          <cell r="U26">
            <v>20360563.40415585</v>
          </cell>
          <cell r="W26">
            <v>21805724.126695469</v>
          </cell>
          <cell r="X26">
            <v>13543418.879999999</v>
          </cell>
          <cell r="Y26">
            <v>547248.88</v>
          </cell>
          <cell r="Z26">
            <v>1530207.19</v>
          </cell>
          <cell r="AA26">
            <v>49038.015067060813</v>
          </cell>
          <cell r="AB26">
            <v>0</v>
          </cell>
          <cell r="AC26">
            <v>0</v>
          </cell>
          <cell r="AD26">
            <v>0</v>
          </cell>
          <cell r="AE26">
            <v>15669912.965067061</v>
          </cell>
          <cell r="AF26">
            <v>15669912.965067061</v>
          </cell>
          <cell r="AG26">
            <v>6135811.1616284084</v>
          </cell>
          <cell r="AH26">
            <v>6135811.1616284084</v>
          </cell>
        </row>
        <row r="27">
          <cell r="A27" t="str">
            <v>100700680A</v>
          </cell>
          <cell r="E27" t="str">
            <v>010</v>
          </cell>
          <cell r="F27" t="str">
            <v>Yes</v>
          </cell>
          <cell r="G27" t="str">
            <v>NSGO</v>
          </cell>
          <cell r="H27" t="str">
            <v>NORTHEASTERN HEALTH SYSTEM</v>
          </cell>
          <cell r="I27" t="str">
            <v>1400 E DOWNING</v>
          </cell>
          <cell r="J27" t="str">
            <v>TAHLEQUAH,OK 74464-1008</v>
          </cell>
          <cell r="K27" t="str">
            <v>OK</v>
          </cell>
          <cell r="L27" t="str">
            <v>370089</v>
          </cell>
          <cell r="M27">
            <v>43647</v>
          </cell>
          <cell r="N27">
            <v>44012</v>
          </cell>
          <cell r="Q27">
            <v>0.35454850208862404</v>
          </cell>
          <cell r="S27">
            <v>25491856.649999999</v>
          </cell>
          <cell r="T27">
            <v>4911202.34</v>
          </cell>
          <cell r="U27">
            <v>10779359.023816574</v>
          </cell>
          <cell r="W27">
            <v>11544460.94983661</v>
          </cell>
          <cell r="X27">
            <v>5871133.3300000001</v>
          </cell>
          <cell r="Y27">
            <v>385008.88</v>
          </cell>
          <cell r="Z27">
            <v>174058.23</v>
          </cell>
          <cell r="AA27">
            <v>23728.424171032577</v>
          </cell>
          <cell r="AB27">
            <v>0</v>
          </cell>
          <cell r="AC27">
            <v>0</v>
          </cell>
          <cell r="AD27">
            <v>0</v>
          </cell>
          <cell r="AE27">
            <v>6453928.8641710328</v>
          </cell>
          <cell r="AF27">
            <v>6453928.8641710328</v>
          </cell>
          <cell r="AG27">
            <v>5090532.0856655771</v>
          </cell>
          <cell r="AH27">
            <v>5090532.0856655771</v>
          </cell>
        </row>
        <row r="28">
          <cell r="A28" t="str">
            <v>100700250A</v>
          </cell>
          <cell r="E28" t="str">
            <v>014</v>
          </cell>
          <cell r="F28" t="str">
            <v>No</v>
          </cell>
          <cell r="G28" t="str">
            <v>NSGO</v>
          </cell>
          <cell r="H28" t="str">
            <v>OKEENE MUN HSP</v>
          </cell>
          <cell r="I28" t="str">
            <v>207 EAST F STREET</v>
          </cell>
          <cell r="J28" t="str">
            <v>OKEENE,OK 73763-</v>
          </cell>
          <cell r="K28" t="str">
            <v>OK</v>
          </cell>
          <cell r="L28" t="str">
            <v>371327</v>
          </cell>
          <cell r="M28">
            <v>43647</v>
          </cell>
          <cell r="N28">
            <v>44012</v>
          </cell>
          <cell r="Q28">
            <v>0.76450762317019172</v>
          </cell>
          <cell r="S28">
            <v>393999.69999999995</v>
          </cell>
          <cell r="T28">
            <v>54784</v>
          </cell>
          <cell r="U28">
            <v>346495.23554658913</v>
          </cell>
          <cell r="W28">
            <v>371088.92163568997</v>
          </cell>
          <cell r="X28">
            <v>98407.77</v>
          </cell>
          <cell r="Y28">
            <v>6115.2199999999993</v>
          </cell>
          <cell r="Z28">
            <v>4171.1000000000004</v>
          </cell>
          <cell r="AA28">
            <v>2286.1203381563755</v>
          </cell>
          <cell r="AB28">
            <v>0</v>
          </cell>
          <cell r="AC28">
            <v>0</v>
          </cell>
          <cell r="AD28">
            <v>0</v>
          </cell>
          <cell r="AE28">
            <v>110980.21033815638</v>
          </cell>
          <cell r="AF28">
            <v>110980.21033815638</v>
          </cell>
          <cell r="AG28">
            <v>260108.71129753359</v>
          </cell>
          <cell r="AH28">
            <v>260108.71129753359</v>
          </cell>
        </row>
        <row r="29">
          <cell r="A29" t="str">
            <v>100690120A</v>
          </cell>
          <cell r="E29" t="str">
            <v>010</v>
          </cell>
          <cell r="F29" t="str">
            <v>No</v>
          </cell>
          <cell r="G29" t="str">
            <v>NSGO</v>
          </cell>
          <cell r="H29" t="str">
            <v>PAWHUSKA HSP INC</v>
          </cell>
          <cell r="I29" t="str">
            <v>1101 E 15TH ST</v>
          </cell>
          <cell r="J29" t="str">
            <v>PAWHUSKA,OK 74056-</v>
          </cell>
          <cell r="K29" t="str">
            <v>OK</v>
          </cell>
          <cell r="L29" t="str">
            <v>371309</v>
          </cell>
          <cell r="M29">
            <v>43739</v>
          </cell>
          <cell r="N29">
            <v>44104</v>
          </cell>
          <cell r="Q29">
            <v>0.38701168359599214</v>
          </cell>
          <cell r="S29">
            <v>913120.12000000011</v>
          </cell>
          <cell r="T29">
            <v>48587.360000000001</v>
          </cell>
          <cell r="U29">
            <v>375876.73206817941</v>
          </cell>
          <cell r="W29">
            <v>400447.22242764878</v>
          </cell>
          <cell r="X29">
            <v>146183.35999999999</v>
          </cell>
          <cell r="Y29">
            <v>5853.85</v>
          </cell>
          <cell r="Z29">
            <v>7002.59</v>
          </cell>
          <cell r="AA29">
            <v>4350.6930423317099</v>
          </cell>
          <cell r="AB29">
            <v>0</v>
          </cell>
          <cell r="AC29">
            <v>0</v>
          </cell>
          <cell r="AD29">
            <v>0</v>
          </cell>
          <cell r="AE29">
            <v>163390.49304233171</v>
          </cell>
          <cell r="AF29">
            <v>163390.49304233171</v>
          </cell>
          <cell r="AG29">
            <v>237056.72938531707</v>
          </cell>
          <cell r="AH29">
            <v>237056.72938531707</v>
          </cell>
        </row>
        <row r="30">
          <cell r="A30" t="str">
            <v>200417790W</v>
          </cell>
          <cell r="E30" t="str">
            <v>010</v>
          </cell>
          <cell r="F30" t="str">
            <v>Yes</v>
          </cell>
          <cell r="G30" t="str">
            <v>NSGO</v>
          </cell>
          <cell r="H30" t="str">
            <v>STILLWATER MEDICAL - PERRY</v>
          </cell>
          <cell r="I30" t="str">
            <v>501 N 14TH ST</v>
          </cell>
          <cell r="J30" t="str">
            <v>PERRY,OK 73077-0000</v>
          </cell>
          <cell r="K30" t="str">
            <v>OK</v>
          </cell>
          <cell r="L30" t="str">
            <v>370139</v>
          </cell>
          <cell r="M30">
            <v>43831</v>
          </cell>
          <cell r="N30">
            <v>44196</v>
          </cell>
          <cell r="Q30">
            <v>0.38468284065178976</v>
          </cell>
          <cell r="S30">
            <v>2613417.75</v>
          </cell>
          <cell r="T30">
            <v>399455</v>
          </cell>
          <cell r="U30">
            <v>1159000.4479923695</v>
          </cell>
          <cell r="W30">
            <v>1228243.5008530116</v>
          </cell>
          <cell r="X30">
            <v>268972.20999999996</v>
          </cell>
          <cell r="Y30">
            <v>18447.47</v>
          </cell>
          <cell r="Z30">
            <v>15727.43</v>
          </cell>
          <cell r="AA30">
            <v>1274.4818925390521</v>
          </cell>
          <cell r="AB30">
            <v>0</v>
          </cell>
          <cell r="AC30">
            <v>0</v>
          </cell>
          <cell r="AD30">
            <v>0</v>
          </cell>
          <cell r="AE30">
            <v>304421.591892539</v>
          </cell>
          <cell r="AF30">
            <v>304421.591892539</v>
          </cell>
          <cell r="AG30">
            <v>923821.90896047256</v>
          </cell>
          <cell r="AH30">
            <v>923821.90896047256</v>
          </cell>
        </row>
        <row r="31">
          <cell r="A31" t="str">
            <v>100699900A</v>
          </cell>
          <cell r="E31" t="str">
            <v>010</v>
          </cell>
          <cell r="F31" t="str">
            <v>Yes</v>
          </cell>
          <cell r="G31" t="str">
            <v>NSGO</v>
          </cell>
          <cell r="H31" t="str">
            <v>PURCELL MUNICIPAL HOSPITAL</v>
          </cell>
          <cell r="I31" t="str">
            <v>1500 N GREEN AVENUE</v>
          </cell>
          <cell r="J31" t="str">
            <v>PURCELL,OK 73080-9998</v>
          </cell>
          <cell r="K31" t="str">
            <v>OK</v>
          </cell>
          <cell r="L31" t="str">
            <v>370158</v>
          </cell>
          <cell r="M31">
            <v>43647</v>
          </cell>
          <cell r="N31">
            <v>44012</v>
          </cell>
          <cell r="Q31">
            <v>0.22966701793764097</v>
          </cell>
          <cell r="S31">
            <v>3490104.75</v>
          </cell>
          <cell r="T31">
            <v>280276.39</v>
          </cell>
          <cell r="U31">
            <v>865932.19291212317</v>
          </cell>
          <cell r="W31">
            <v>927394.69612182165</v>
          </cell>
          <cell r="X31">
            <v>745952.54</v>
          </cell>
          <cell r="Y31">
            <v>32548.67</v>
          </cell>
          <cell r="Z31">
            <v>23059.78</v>
          </cell>
          <cell r="AA31">
            <v>1810.5167133321818</v>
          </cell>
          <cell r="AB31">
            <v>0</v>
          </cell>
          <cell r="AC31">
            <v>0</v>
          </cell>
          <cell r="AD31">
            <v>0</v>
          </cell>
          <cell r="AE31">
            <v>803371.50671333226</v>
          </cell>
          <cell r="AF31">
            <v>803371.50671333226</v>
          </cell>
          <cell r="AG31">
            <v>124023.18940848939</v>
          </cell>
          <cell r="AH31">
            <v>124023.18940848939</v>
          </cell>
        </row>
        <row r="32">
          <cell r="A32" t="str">
            <v>100700770A</v>
          </cell>
          <cell r="E32" t="str">
            <v>010</v>
          </cell>
          <cell r="F32" t="str">
            <v>Yes</v>
          </cell>
          <cell r="G32" t="str">
            <v>NSGO</v>
          </cell>
          <cell r="H32" t="str">
            <v>PUSHMATAHA HSP</v>
          </cell>
          <cell r="I32" t="str">
            <v>510 EAST MAIN STREET</v>
          </cell>
          <cell r="J32" t="str">
            <v>ANTLERS,OK 74523-</v>
          </cell>
          <cell r="K32" t="str">
            <v>OK</v>
          </cell>
          <cell r="L32" t="str">
            <v>370083</v>
          </cell>
          <cell r="M32">
            <v>43922</v>
          </cell>
          <cell r="N32">
            <v>44286</v>
          </cell>
          <cell r="Q32">
            <v>0.23500169817362457</v>
          </cell>
          <cell r="S32">
            <v>1885140.53</v>
          </cell>
          <cell r="T32">
            <v>6874.71</v>
          </cell>
          <cell r="U32">
            <v>444626.79437037784</v>
          </cell>
          <cell r="W32">
            <v>468340.69036311167</v>
          </cell>
          <cell r="X32">
            <v>255566.02000000002</v>
          </cell>
          <cell r="Y32">
            <v>1620.27</v>
          </cell>
          <cell r="Z32">
            <v>9274.2899999999991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266460.58</v>
          </cell>
          <cell r="AF32">
            <v>266460.58</v>
          </cell>
          <cell r="AG32">
            <v>201880.11036311166</v>
          </cell>
          <cell r="AH32">
            <v>201880.11036311166</v>
          </cell>
        </row>
        <row r="33">
          <cell r="A33" t="str">
            <v>100699820A</v>
          </cell>
          <cell r="E33" t="str">
            <v>014</v>
          </cell>
          <cell r="F33" t="str">
            <v>No</v>
          </cell>
          <cell r="G33" t="str">
            <v>NSGO</v>
          </cell>
          <cell r="H33" t="str">
            <v>ROGER MILLS MEMORIAL HOSPITAL</v>
          </cell>
          <cell r="I33" t="str">
            <v>501 S LL MALES</v>
          </cell>
          <cell r="J33" t="str">
            <v>CHEYENNE,OK 73628-</v>
          </cell>
          <cell r="K33" t="str">
            <v>OK</v>
          </cell>
          <cell r="L33" t="str">
            <v>371303</v>
          </cell>
          <cell r="M33">
            <v>43952</v>
          </cell>
          <cell r="N33">
            <v>44316</v>
          </cell>
          <cell r="Q33">
            <v>0.57121630269410706</v>
          </cell>
          <cell r="S33">
            <v>299643.5</v>
          </cell>
          <cell r="T33">
            <v>54704.5</v>
          </cell>
          <cell r="U33">
            <v>204413.20703587926</v>
          </cell>
          <cell r="W33">
            <v>214881.1513645683</v>
          </cell>
          <cell r="X33">
            <v>58723.340000000004</v>
          </cell>
          <cell r="Y33">
            <v>4658.79</v>
          </cell>
          <cell r="Z33">
            <v>2798.09</v>
          </cell>
          <cell r="AA33">
            <v>1269.1030627766697</v>
          </cell>
          <cell r="AB33">
            <v>0</v>
          </cell>
          <cell r="AC33">
            <v>0</v>
          </cell>
          <cell r="AD33">
            <v>0</v>
          </cell>
          <cell r="AE33">
            <v>67449.323062776675</v>
          </cell>
          <cell r="AF33">
            <v>67449.323062776675</v>
          </cell>
          <cell r="AG33">
            <v>147431.82830179163</v>
          </cell>
          <cell r="AH33">
            <v>147431.82830179163</v>
          </cell>
        </row>
        <row r="34">
          <cell r="A34" t="str">
            <v>100700450A</v>
          </cell>
          <cell r="E34" t="str">
            <v>014</v>
          </cell>
          <cell r="F34" t="str">
            <v>No</v>
          </cell>
          <cell r="G34" t="str">
            <v>Private</v>
          </cell>
          <cell r="H34" t="str">
            <v>SEILING MUNICIPAL HOSPITAL</v>
          </cell>
          <cell r="I34" t="str">
            <v xml:space="preserve">809 NE HWY 60  </v>
          </cell>
          <cell r="J34" t="str">
            <v xml:space="preserve">SEILING,OK  73663-    </v>
          </cell>
          <cell r="K34" t="str">
            <v>OK</v>
          </cell>
          <cell r="L34">
            <v>371332</v>
          </cell>
          <cell r="M34">
            <v>43647</v>
          </cell>
          <cell r="N34">
            <v>44012</v>
          </cell>
          <cell r="Q34">
            <v>0.51449431492805286</v>
          </cell>
          <cell r="S34">
            <v>360488.94</v>
          </cell>
          <cell r="T34">
            <v>82948</v>
          </cell>
          <cell r="U34">
            <v>230404.4279272171</v>
          </cell>
          <cell r="W34">
            <v>246758.17133451696</v>
          </cell>
          <cell r="X34">
            <v>62171.67</v>
          </cell>
          <cell r="Y34">
            <v>4974.3600000000006</v>
          </cell>
          <cell r="Z34">
            <v>749.38</v>
          </cell>
          <cell r="AA34">
            <v>339.02755274581097</v>
          </cell>
          <cell r="AB34">
            <v>0</v>
          </cell>
          <cell r="AC34">
            <v>0</v>
          </cell>
          <cell r="AD34">
            <v>0</v>
          </cell>
          <cell r="AE34">
            <v>68234.437552745818</v>
          </cell>
          <cell r="AF34">
            <v>68234.437552745818</v>
          </cell>
          <cell r="AG34">
            <v>178523.73378177115</v>
          </cell>
          <cell r="AH34">
            <v>178523.73378177115</v>
          </cell>
        </row>
        <row r="35">
          <cell r="A35" t="str">
            <v>100700190A</v>
          </cell>
          <cell r="E35" t="str">
            <v>010</v>
          </cell>
          <cell r="F35" t="str">
            <v>Yes</v>
          </cell>
          <cell r="G35" t="str">
            <v>NSGO</v>
          </cell>
          <cell r="H35" t="str">
            <v>SEQUOYAH COUNTY CITY OF SALLISAW HOSPITAL AUTHORIT</v>
          </cell>
          <cell r="I35" t="str">
            <v>213 E. REDWOOD  PO BOX 505</v>
          </cell>
          <cell r="J35" t="str">
            <v>SALLISAW,OK 74955-2811</v>
          </cell>
          <cell r="K35" t="str">
            <v>OK</v>
          </cell>
          <cell r="L35" t="str">
            <v>370112</v>
          </cell>
          <cell r="M35">
            <v>43922</v>
          </cell>
          <cell r="N35">
            <v>44286</v>
          </cell>
          <cell r="Q35">
            <v>0.27014211415305917</v>
          </cell>
          <cell r="S35">
            <v>4989050.51</v>
          </cell>
          <cell r="T35">
            <v>1334741.8599999999</v>
          </cell>
          <cell r="U35">
            <v>1708322.6402967842</v>
          </cell>
          <cell r="W35">
            <v>1799434.9752414129</v>
          </cell>
          <cell r="X35">
            <v>1050161.8</v>
          </cell>
          <cell r="Y35">
            <v>105531.93000000001</v>
          </cell>
          <cell r="Z35">
            <v>18018.79</v>
          </cell>
          <cell r="AA35">
            <v>2746.9648725628813</v>
          </cell>
          <cell r="AB35">
            <v>0</v>
          </cell>
          <cell r="AC35">
            <v>0</v>
          </cell>
          <cell r="AD35">
            <v>0</v>
          </cell>
          <cell r="AE35">
            <v>1176459.4848725628</v>
          </cell>
          <cell r="AF35">
            <v>1176459.4848725628</v>
          </cell>
          <cell r="AG35">
            <v>622975.49036885006</v>
          </cell>
          <cell r="AH35">
            <v>622975.49036885006</v>
          </cell>
        </row>
        <row r="36">
          <cell r="A36" t="str">
            <v>100699830A</v>
          </cell>
          <cell r="E36" t="str">
            <v>014</v>
          </cell>
          <cell r="F36" t="str">
            <v>No</v>
          </cell>
          <cell r="G36" t="str">
            <v>NSGO</v>
          </cell>
          <cell r="H36" t="str">
            <v>SHARE MEMORIAL HOSPITAL</v>
          </cell>
          <cell r="I36" t="str">
            <v>800 SHARE DRIVE</v>
          </cell>
          <cell r="J36" t="str">
            <v>ALVA,OK 73717-3618</v>
          </cell>
          <cell r="K36" t="str">
            <v>OK</v>
          </cell>
          <cell r="L36" t="str">
            <v>371341</v>
          </cell>
          <cell r="M36">
            <v>43647</v>
          </cell>
          <cell r="N36">
            <v>44012</v>
          </cell>
          <cell r="Q36">
            <v>0.37244232013641659</v>
          </cell>
          <cell r="S36">
            <v>912972.35</v>
          </cell>
          <cell r="T36">
            <v>205418.4</v>
          </cell>
          <cell r="U36">
            <v>420659.75260202325</v>
          </cell>
          <cell r="W36">
            <v>450517.51930260443</v>
          </cell>
          <cell r="X36">
            <v>206969</v>
          </cell>
          <cell r="Y36">
            <v>16134.64</v>
          </cell>
          <cell r="Z36">
            <v>11667.759999999998</v>
          </cell>
          <cell r="AA36">
            <v>911.8424104392501</v>
          </cell>
          <cell r="AB36">
            <v>0</v>
          </cell>
          <cell r="AC36">
            <v>0</v>
          </cell>
          <cell r="AD36">
            <v>0</v>
          </cell>
          <cell r="AE36">
            <v>235683.24241043927</v>
          </cell>
          <cell r="AF36">
            <v>235683.24241043927</v>
          </cell>
          <cell r="AG36">
            <v>214834.27689216516</v>
          </cell>
          <cell r="AH36">
            <v>214834.27689216516</v>
          </cell>
        </row>
        <row r="37">
          <cell r="A37" t="str">
            <v>100699950A</v>
          </cell>
          <cell r="E37" t="str">
            <v>010</v>
          </cell>
          <cell r="F37" t="str">
            <v>Yes</v>
          </cell>
          <cell r="G37" t="str">
            <v>NSGO</v>
          </cell>
          <cell r="H37" t="str">
            <v>STILLWATER MEDICAL CENTER</v>
          </cell>
          <cell r="I37" t="str">
            <v>1323 WEST 6TH AVENUE</v>
          </cell>
          <cell r="J37" t="str">
            <v>STILLWATER,OK 74074-4399</v>
          </cell>
          <cell r="K37" t="str">
            <v>OK</v>
          </cell>
          <cell r="L37" t="str">
            <v>370049</v>
          </cell>
          <cell r="M37">
            <v>43831</v>
          </cell>
          <cell r="N37">
            <v>44196</v>
          </cell>
          <cell r="Q37">
            <v>0.19758490992200831</v>
          </cell>
          <cell r="S37">
            <v>59407794.400000006</v>
          </cell>
          <cell r="T37">
            <v>4877475.5</v>
          </cell>
          <cell r="U37">
            <v>12701799.262503494</v>
          </cell>
          <cell r="W37">
            <v>13460652.599689249</v>
          </cell>
          <cell r="X37">
            <v>8510772.8399999999</v>
          </cell>
          <cell r="Y37">
            <v>286438.82</v>
          </cell>
          <cell r="Z37">
            <v>1139934.6100000001</v>
          </cell>
          <cell r="AA37">
            <v>86746.702131102458</v>
          </cell>
          <cell r="AB37">
            <v>0</v>
          </cell>
          <cell r="AC37">
            <v>0</v>
          </cell>
          <cell r="AD37">
            <v>0</v>
          </cell>
          <cell r="AE37">
            <v>10023892.972131101</v>
          </cell>
          <cell r="AF37">
            <v>10023892.972131101</v>
          </cell>
          <cell r="AG37">
            <v>3436759.6275581475</v>
          </cell>
          <cell r="AH37">
            <v>3436759.6275581475</v>
          </cell>
        </row>
        <row r="38">
          <cell r="A38" t="str">
            <v>200100890B</v>
          </cell>
          <cell r="E38" t="str">
            <v>010</v>
          </cell>
          <cell r="F38" t="str">
            <v>Yes</v>
          </cell>
          <cell r="G38" t="str">
            <v>NSGO</v>
          </cell>
          <cell r="H38" t="str">
            <v>WAGONER COMMUNITY HOSPITAL</v>
          </cell>
          <cell r="I38" t="str">
            <v>1200 W CHEROKEE ST</v>
          </cell>
          <cell r="J38" t="str">
            <v>WAGONER,OK 74467-4624</v>
          </cell>
          <cell r="K38" t="str">
            <v>OK</v>
          </cell>
          <cell r="L38" t="str">
            <v>370166</v>
          </cell>
          <cell r="M38">
            <v>43739</v>
          </cell>
          <cell r="N38">
            <v>44104</v>
          </cell>
          <cell r="Q38">
            <v>0.36115550776868272</v>
          </cell>
          <cell r="S38">
            <v>5820920.9500000002</v>
          </cell>
          <cell r="T38">
            <v>559709.25</v>
          </cell>
          <cell r="U38">
            <v>2304399.7397651915</v>
          </cell>
          <cell r="W38">
            <v>2455034.846329846</v>
          </cell>
          <cell r="X38">
            <v>1297035.56</v>
          </cell>
          <cell r="Y38">
            <v>60921.380000000005</v>
          </cell>
          <cell r="Z38">
            <v>66656.87</v>
          </cell>
          <cell r="AA38">
            <v>10220.408582817683</v>
          </cell>
          <cell r="AB38">
            <v>0</v>
          </cell>
          <cell r="AC38">
            <v>0</v>
          </cell>
          <cell r="AD38">
            <v>0</v>
          </cell>
          <cell r="AE38">
            <v>1434834.2185828178</v>
          </cell>
          <cell r="AF38">
            <v>1434834.2185828178</v>
          </cell>
          <cell r="AG38">
            <v>1020200.6277470281</v>
          </cell>
          <cell r="AH38">
            <v>1020200.6277470281</v>
          </cell>
        </row>
        <row r="39">
          <cell r="A39" t="str">
            <v>100699870E</v>
          </cell>
          <cell r="E39" t="str">
            <v>014</v>
          </cell>
          <cell r="F39" t="str">
            <v>No</v>
          </cell>
          <cell r="G39" t="str">
            <v>NSGO</v>
          </cell>
          <cell r="H39" t="str">
            <v>WEATHERFORD HOSPITAL AUTHORITY</v>
          </cell>
          <cell r="I39" t="str">
            <v>3701 E MAIN ST</v>
          </cell>
          <cell r="J39" t="str">
            <v>WEATHERFORD,OK 73096-</v>
          </cell>
          <cell r="K39" t="str">
            <v>OK</v>
          </cell>
          <cell r="L39" t="str">
            <v>371323</v>
          </cell>
          <cell r="M39">
            <v>43739</v>
          </cell>
          <cell r="N39">
            <v>44104</v>
          </cell>
          <cell r="Q39">
            <v>0.38421611817444773</v>
          </cell>
          <cell r="S39">
            <v>5270344.38</v>
          </cell>
          <cell r="T39">
            <v>351847.65</v>
          </cell>
          <cell r="U39">
            <v>2181522.1516921576</v>
          </cell>
          <cell r="W39">
            <v>2324124.9371909909</v>
          </cell>
          <cell r="X39">
            <v>1313022.94</v>
          </cell>
          <cell r="Y39">
            <v>53392.9</v>
          </cell>
          <cell r="Z39">
            <v>42479.96</v>
          </cell>
          <cell r="AA39">
            <v>7736.9017560391694</v>
          </cell>
          <cell r="AB39">
            <v>0</v>
          </cell>
          <cell r="AC39">
            <v>0</v>
          </cell>
          <cell r="AD39">
            <v>0</v>
          </cell>
          <cell r="AE39">
            <v>1416632.7017560389</v>
          </cell>
          <cell r="AF39">
            <v>1416632.7017560389</v>
          </cell>
          <cell r="AG39">
            <v>907492.23543495196</v>
          </cell>
          <cell r="AH39">
            <v>907492.23543495196</v>
          </cell>
        </row>
        <row r="40">
          <cell r="S40">
            <v>403220857.13999993</v>
          </cell>
          <cell r="T40">
            <v>37286688.369999997</v>
          </cell>
          <cell r="U40">
            <v>97454044.39877528</v>
          </cell>
          <cell r="V40">
            <v>0</v>
          </cell>
          <cell r="W40">
            <v>104028956.08093481</v>
          </cell>
          <cell r="X40">
            <v>60628780.090000004</v>
          </cell>
          <cell r="Y40">
            <v>2877805.18</v>
          </cell>
          <cell r="Z40">
            <v>4683333.24</v>
          </cell>
          <cell r="AA40">
            <v>452957.90154741355</v>
          </cell>
          <cell r="AB40">
            <v>0</v>
          </cell>
          <cell r="AC40">
            <v>0</v>
          </cell>
          <cell r="AD40">
            <v>0</v>
          </cell>
          <cell r="AE40">
            <v>68642876.411547422</v>
          </cell>
          <cell r="AF40">
            <v>68642876.411547422</v>
          </cell>
          <cell r="AG40">
            <v>35386079.669387385</v>
          </cell>
          <cell r="AH40">
            <v>35386079.669387385</v>
          </cell>
        </row>
        <row r="42">
          <cell r="A42" t="str">
            <v>200439230A</v>
          </cell>
          <cell r="E42" t="str">
            <v>010</v>
          </cell>
          <cell r="F42" t="str">
            <v>Yes</v>
          </cell>
          <cell r="G42" t="str">
            <v>Private</v>
          </cell>
          <cell r="H42" t="str">
            <v>AHS SOUTHCREST HOSPITAL, LLC</v>
          </cell>
          <cell r="I42" t="str">
            <v>8801 SOUTH 101ST E AVE</v>
          </cell>
          <cell r="J42" t="str">
            <v>TULSA,OK 74133-5716</v>
          </cell>
          <cell r="K42" t="str">
            <v>OK</v>
          </cell>
          <cell r="L42" t="str">
            <v>370202</v>
          </cell>
          <cell r="M42">
            <v>43831</v>
          </cell>
          <cell r="N42">
            <v>44196</v>
          </cell>
          <cell r="Q42">
            <v>0.12400152482119124</v>
          </cell>
          <cell r="S42">
            <v>52710764.590000004</v>
          </cell>
          <cell r="T42">
            <v>2043104.04</v>
          </cell>
          <cell r="U42">
            <v>6789563.1999791898</v>
          </cell>
          <cell r="W42">
            <v>7195197.2826675903</v>
          </cell>
          <cell r="X42">
            <v>5108011.25</v>
          </cell>
          <cell r="Y42">
            <v>216277.88999999998</v>
          </cell>
          <cell r="Z42">
            <v>934852.57000000007</v>
          </cell>
          <cell r="AA42">
            <v>24764.197608865707</v>
          </cell>
          <cell r="AB42">
            <v>0</v>
          </cell>
          <cell r="AC42">
            <v>0</v>
          </cell>
          <cell r="AD42">
            <v>0</v>
          </cell>
          <cell r="AE42">
            <v>6283905.9076088658</v>
          </cell>
          <cell r="AF42">
            <v>6283905.9076088658</v>
          </cell>
          <cell r="AG42">
            <v>911291.37505872454</v>
          </cell>
          <cell r="AH42">
            <v>911291.37505872454</v>
          </cell>
        </row>
        <row r="43">
          <cell r="A43" t="str">
            <v>100700440A</v>
          </cell>
          <cell r="E43" t="str">
            <v>014</v>
          </cell>
          <cell r="F43" t="str">
            <v>No</v>
          </cell>
          <cell r="G43" t="str">
            <v>Private</v>
          </cell>
          <cell r="H43" t="str">
            <v>ALLIANCE HEALTH MADILL</v>
          </cell>
          <cell r="I43" t="str">
            <v>901 S 5TH AVE.</v>
          </cell>
          <cell r="J43" t="str">
            <v>MADILL,OK 73446-0604</v>
          </cell>
          <cell r="K43" t="str">
            <v>OK</v>
          </cell>
          <cell r="L43" t="str">
            <v>371326</v>
          </cell>
          <cell r="M43">
            <v>43922</v>
          </cell>
          <cell r="N43">
            <v>44286</v>
          </cell>
          <cell r="Q43">
            <v>0.34517392677212388</v>
          </cell>
          <cell r="S43">
            <v>5970660.8300000001</v>
          </cell>
          <cell r="T43">
            <v>243805.72</v>
          </cell>
          <cell r="U43">
            <v>2166308.0328939026</v>
          </cell>
          <cell r="W43">
            <v>2281846.736432936</v>
          </cell>
          <cell r="X43">
            <v>708612.71</v>
          </cell>
          <cell r="Y43">
            <v>8676.57</v>
          </cell>
          <cell r="Z43">
            <v>40562.520000000004</v>
          </cell>
          <cell r="AA43">
            <v>2972.2916357205704</v>
          </cell>
          <cell r="AB43">
            <v>0</v>
          </cell>
          <cell r="AC43">
            <v>0</v>
          </cell>
          <cell r="AD43">
            <v>0</v>
          </cell>
          <cell r="AE43">
            <v>760824.09163572046</v>
          </cell>
          <cell r="AF43">
            <v>760824.09163572046</v>
          </cell>
          <cell r="AG43">
            <v>1521022.6447972157</v>
          </cell>
          <cell r="AH43">
            <v>1521022.6447972157</v>
          </cell>
        </row>
        <row r="44">
          <cell r="A44" t="str">
            <v>100696610B</v>
          </cell>
          <cell r="E44" t="str">
            <v>010</v>
          </cell>
          <cell r="F44" t="str">
            <v>Yes</v>
          </cell>
          <cell r="G44" t="str">
            <v>Private</v>
          </cell>
          <cell r="H44" t="str">
            <v>ALLIANCEHEALTH DURANT</v>
          </cell>
          <cell r="I44" t="str">
            <v>1800 UNIVERSITY</v>
          </cell>
          <cell r="J44" t="str">
            <v>DURANT,OK 74701-3006</v>
          </cell>
          <cell r="K44" t="str">
            <v>OK</v>
          </cell>
          <cell r="L44" t="str">
            <v>370014</v>
          </cell>
          <cell r="M44">
            <v>43739</v>
          </cell>
          <cell r="N44">
            <v>44104</v>
          </cell>
          <cell r="Q44">
            <v>4.2192881508105136E-2</v>
          </cell>
          <cell r="S44">
            <v>150116062.69999999</v>
          </cell>
          <cell r="T44">
            <v>13240476.280000001</v>
          </cell>
          <cell r="U44">
            <v>6892483.0927572977</v>
          </cell>
          <cell r="W44">
            <v>7343034.2307635751</v>
          </cell>
          <cell r="X44">
            <v>5984342.9299999997</v>
          </cell>
          <cell r="Y44">
            <v>245487.01</v>
          </cell>
          <cell r="Z44">
            <v>681023.53</v>
          </cell>
          <cell r="AA44">
            <v>40756.570001009575</v>
          </cell>
          <cell r="AB44">
            <v>0</v>
          </cell>
          <cell r="AC44">
            <v>0</v>
          </cell>
          <cell r="AD44">
            <v>0</v>
          </cell>
          <cell r="AE44">
            <v>6951610.0400010096</v>
          </cell>
          <cell r="AF44">
            <v>6951610.0400010096</v>
          </cell>
          <cell r="AG44">
            <v>391424.19076256547</v>
          </cell>
          <cell r="AH44">
            <v>391424.19076256547</v>
          </cell>
        </row>
        <row r="45">
          <cell r="A45" t="str">
            <v>200102450A</v>
          </cell>
          <cell r="E45" t="str">
            <v>010</v>
          </cell>
          <cell r="F45" t="str">
            <v>Yes</v>
          </cell>
          <cell r="G45" t="str">
            <v>Private</v>
          </cell>
          <cell r="H45" t="str">
            <v>BAILEY MEDICAL CENTER LLC</v>
          </cell>
          <cell r="I45" t="str">
            <v>10502 N 110TH E AVE</v>
          </cell>
          <cell r="J45" t="str">
            <v>OWASSO,OK 74055-6655</v>
          </cell>
          <cell r="K45" t="str">
            <v>OK</v>
          </cell>
          <cell r="L45" t="str">
            <v>370228</v>
          </cell>
          <cell r="M45">
            <v>43831</v>
          </cell>
          <cell r="N45">
            <v>44196</v>
          </cell>
          <cell r="Q45">
            <v>0.11407854521808102</v>
          </cell>
          <cell r="S45">
            <v>27828776.990000002</v>
          </cell>
          <cell r="T45">
            <v>723021.52</v>
          </cell>
          <cell r="U45">
            <v>3257147.6373805734</v>
          </cell>
          <cell r="W45">
            <v>3451741.9073144048</v>
          </cell>
          <cell r="X45">
            <v>2303676.23</v>
          </cell>
          <cell r="Y45">
            <v>59958.630000000005</v>
          </cell>
          <cell r="Z45">
            <v>352946.58999999997</v>
          </cell>
          <cell r="AA45">
            <v>11959.780029227983</v>
          </cell>
          <cell r="AB45">
            <v>0</v>
          </cell>
          <cell r="AC45">
            <v>0</v>
          </cell>
          <cell r="AD45">
            <v>0</v>
          </cell>
          <cell r="AE45">
            <v>2728541.2300292277</v>
          </cell>
          <cell r="AF45">
            <v>2728541.2300292277</v>
          </cell>
          <cell r="AG45">
            <v>723200.67728517717</v>
          </cell>
          <cell r="AH45">
            <v>723200.67728517717</v>
          </cell>
        </row>
        <row r="46">
          <cell r="A46" t="str">
            <v>200573000A</v>
          </cell>
          <cell r="E46" t="str">
            <v>010</v>
          </cell>
          <cell r="F46" t="str">
            <v>Yes</v>
          </cell>
          <cell r="G46" t="str">
            <v>Private</v>
          </cell>
          <cell r="H46" t="str">
            <v>BRISTOW ENDEAVOR HEALTHCARE, LLC</v>
          </cell>
          <cell r="I46" t="str">
            <v>700 W. 7TH STREET  SUITE 6</v>
          </cell>
          <cell r="J46" t="str">
            <v>BRISTOW,OK 74010-2301</v>
          </cell>
          <cell r="K46" t="str">
            <v>OK</v>
          </cell>
          <cell r="L46" t="str">
            <v>370041</v>
          </cell>
          <cell r="M46">
            <v>43831</v>
          </cell>
          <cell r="N46">
            <v>44196</v>
          </cell>
          <cell r="Q46">
            <v>0.16031321002366905</v>
          </cell>
          <cell r="S46">
            <v>2183815.9900000002</v>
          </cell>
          <cell r="T46">
            <v>234084.8</v>
          </cell>
          <cell r="U46">
            <v>387621.43716366531</v>
          </cell>
          <cell r="W46">
            <v>410779.40203756542</v>
          </cell>
          <cell r="X46">
            <v>365720.69</v>
          </cell>
          <cell r="Y46">
            <v>17882.14</v>
          </cell>
          <cell r="Z46">
            <v>4358</v>
          </cell>
          <cell r="AA46">
            <v>13052.663213857497</v>
          </cell>
          <cell r="AB46">
            <v>0</v>
          </cell>
          <cell r="AC46">
            <v>0</v>
          </cell>
          <cell r="AD46">
            <v>0</v>
          </cell>
          <cell r="AE46">
            <v>401013.49321385752</v>
          </cell>
          <cell r="AF46">
            <v>401013.49321385752</v>
          </cell>
          <cell r="AG46">
            <v>9765.9088237078977</v>
          </cell>
          <cell r="AH46">
            <v>9765.9088237078977</v>
          </cell>
        </row>
        <row r="47">
          <cell r="A47" t="str">
            <v>100700010G</v>
          </cell>
          <cell r="E47" t="str">
            <v>010</v>
          </cell>
          <cell r="F47" t="str">
            <v>Yes</v>
          </cell>
          <cell r="G47" t="str">
            <v>Private</v>
          </cell>
          <cell r="H47" t="str">
            <v>CLINTON HMA LLC</v>
          </cell>
          <cell r="I47" t="str">
            <v>100 N 30TH ST</v>
          </cell>
          <cell r="J47" t="str">
            <v>CLINTON,OK 73601-3117</v>
          </cell>
          <cell r="K47" t="str">
            <v>OK</v>
          </cell>
          <cell r="L47" t="str">
            <v>370029</v>
          </cell>
          <cell r="M47">
            <v>43922</v>
          </cell>
          <cell r="N47">
            <v>44286</v>
          </cell>
          <cell r="Q47">
            <v>0.17529627131109118</v>
          </cell>
          <cell r="S47">
            <v>10324543.08</v>
          </cell>
          <cell r="T47">
            <v>832756.6</v>
          </cell>
          <cell r="U47">
            <v>1955833.0318044308</v>
          </cell>
          <cell r="W47">
            <v>2060146.1809052208</v>
          </cell>
          <cell r="X47">
            <v>1029628.7</v>
          </cell>
          <cell r="Y47">
            <v>41264.58</v>
          </cell>
          <cell r="Z47">
            <v>187870.3</v>
          </cell>
          <cell r="AA47">
            <v>9424.5379265582887</v>
          </cell>
          <cell r="AB47">
            <v>0</v>
          </cell>
          <cell r="AC47">
            <v>0</v>
          </cell>
          <cell r="AD47">
            <v>0</v>
          </cell>
          <cell r="AE47">
            <v>1268188.1179265585</v>
          </cell>
          <cell r="AF47">
            <v>1268188.1179265585</v>
          </cell>
          <cell r="AG47">
            <v>791958.06297866232</v>
          </cell>
          <cell r="AH47">
            <v>791958.06297866232</v>
          </cell>
        </row>
        <row r="48">
          <cell r="A48" t="str">
            <v>100700120A</v>
          </cell>
          <cell r="E48" t="str">
            <v>010</v>
          </cell>
          <cell r="F48" t="str">
            <v>Yes</v>
          </cell>
          <cell r="G48" t="str">
            <v>Private</v>
          </cell>
          <cell r="H48" t="str">
            <v>DUNCAN REGIONAL HOSPITAL</v>
          </cell>
          <cell r="I48" t="str">
            <v>1407 N WHISENANT DR</v>
          </cell>
          <cell r="J48" t="str">
            <v>DUNCAN,OK 73533-</v>
          </cell>
          <cell r="K48" t="str">
            <v>OK</v>
          </cell>
          <cell r="L48" t="str">
            <v>370023</v>
          </cell>
          <cell r="M48">
            <v>43647</v>
          </cell>
          <cell r="N48">
            <v>44012</v>
          </cell>
          <cell r="Q48">
            <v>0.16042306945818391</v>
          </cell>
          <cell r="S48">
            <v>38500040.160000004</v>
          </cell>
          <cell r="T48">
            <v>5612316.9800000004</v>
          </cell>
          <cell r="U48">
            <v>7076639.733434435</v>
          </cell>
          <cell r="W48">
            <v>7578928.4760060301</v>
          </cell>
          <cell r="X48">
            <v>5387321.25</v>
          </cell>
          <cell r="Y48">
            <v>259116.75999999998</v>
          </cell>
          <cell r="Z48">
            <v>532852.1</v>
          </cell>
          <cell r="AA48">
            <v>70977.734246099091</v>
          </cell>
          <cell r="AB48">
            <v>0</v>
          </cell>
          <cell r="AC48">
            <v>0</v>
          </cell>
          <cell r="AD48">
            <v>0</v>
          </cell>
          <cell r="AE48">
            <v>6250267.8442460988</v>
          </cell>
          <cell r="AF48">
            <v>6250267.8442460988</v>
          </cell>
          <cell r="AG48">
            <v>1328660.6317599313</v>
          </cell>
          <cell r="AH48">
            <v>1328660.6317599313</v>
          </cell>
        </row>
        <row r="49">
          <cell r="A49" t="str">
            <v>100700120Q</v>
          </cell>
          <cell r="E49" t="str">
            <v>014</v>
          </cell>
          <cell r="F49" t="str">
            <v>No</v>
          </cell>
          <cell r="G49" t="str">
            <v>Private</v>
          </cell>
          <cell r="H49" t="str">
            <v>DUNCAN REGIONAL HOSPITAL INC</v>
          </cell>
          <cell r="I49" t="str">
            <v xml:space="preserve">U.S. HIGHWAYS 70 &amp; 81  </v>
          </cell>
          <cell r="J49" t="str">
            <v>WAURIKA,OK  73573-0090</v>
          </cell>
          <cell r="K49" t="str">
            <v>OK</v>
          </cell>
          <cell r="L49">
            <v>371311</v>
          </cell>
          <cell r="M49">
            <v>43647</v>
          </cell>
          <cell r="N49">
            <v>44012</v>
          </cell>
          <cell r="Q49">
            <v>2.7645058299509104</v>
          </cell>
          <cell r="S49">
            <v>2565364.58</v>
          </cell>
          <cell r="T49">
            <v>96840.88</v>
          </cell>
          <cell r="U49">
            <v>7432543.3715926465</v>
          </cell>
          <cell r="W49">
            <v>7960093.5938524809</v>
          </cell>
          <cell r="X49">
            <v>377405.7</v>
          </cell>
          <cell r="Y49">
            <v>10354.02</v>
          </cell>
          <cell r="Z49">
            <v>37237.479999999996</v>
          </cell>
          <cell r="AA49">
            <v>1232.2750784473606</v>
          </cell>
          <cell r="AB49">
            <v>0</v>
          </cell>
          <cell r="AC49">
            <v>0</v>
          </cell>
          <cell r="AD49">
            <v>0</v>
          </cell>
          <cell r="AE49">
            <v>426229.47507844737</v>
          </cell>
          <cell r="AF49">
            <v>426229.47507844737</v>
          </cell>
          <cell r="AG49">
            <v>7533864.1187740332</v>
          </cell>
          <cell r="AH49">
            <v>7533864.1187740332</v>
          </cell>
        </row>
        <row r="50">
          <cell r="A50" t="str">
            <v>100699410A</v>
          </cell>
          <cell r="E50" t="str">
            <v>010</v>
          </cell>
          <cell r="F50" t="str">
            <v>Yes</v>
          </cell>
          <cell r="G50" t="str">
            <v>Private</v>
          </cell>
          <cell r="H50" t="str">
            <v>GREAT PLAINS REGIONAL MEDICAL CENTER</v>
          </cell>
          <cell r="I50" t="str">
            <v>1801 WEST THIRD</v>
          </cell>
          <cell r="J50" t="str">
            <v>ELK CITY,OK 73644-5113</v>
          </cell>
          <cell r="K50" t="str">
            <v>OK</v>
          </cell>
          <cell r="L50" t="str">
            <v>370019</v>
          </cell>
          <cell r="M50">
            <v>43647</v>
          </cell>
          <cell r="N50">
            <v>44012</v>
          </cell>
          <cell r="Q50">
            <v>0.23354288273058441</v>
          </cell>
          <cell r="S50">
            <v>18170226.98</v>
          </cell>
          <cell r="T50">
            <v>2194070.34</v>
          </cell>
          <cell r="U50">
            <v>4755936.7008955143</v>
          </cell>
          <cell r="W50">
            <v>5093505.5973247737</v>
          </cell>
          <cell r="X50">
            <v>3249769.09</v>
          </cell>
          <cell r="Y50">
            <v>186405.08000000002</v>
          </cell>
          <cell r="Z50">
            <v>275093.95</v>
          </cell>
          <cell r="AA50">
            <v>22715.338584830883</v>
          </cell>
          <cell r="AB50">
            <v>0</v>
          </cell>
          <cell r="AC50">
            <v>0</v>
          </cell>
          <cell r="AD50">
            <v>0</v>
          </cell>
          <cell r="AE50">
            <v>3733983.4585848311</v>
          </cell>
          <cell r="AF50">
            <v>3733983.4585848311</v>
          </cell>
          <cell r="AG50">
            <v>1359522.1387399426</v>
          </cell>
          <cell r="AH50">
            <v>1359522.1387399426</v>
          </cell>
        </row>
        <row r="51">
          <cell r="A51" t="str">
            <v>200925590A</v>
          </cell>
          <cell r="B51" t="str">
            <v>200313370A</v>
          </cell>
          <cell r="E51" t="str">
            <v>014</v>
          </cell>
          <cell r="F51" t="str">
            <v>No</v>
          </cell>
          <cell r="G51" t="str">
            <v>Private</v>
          </cell>
          <cell r="H51" t="str">
            <v>HASKELL REGIONAL HOSPITAL INC.</v>
          </cell>
          <cell r="I51" t="str">
            <v>401 NW H ST</v>
          </cell>
          <cell r="J51" t="str">
            <v>STIGLER,OK 74462-1625</v>
          </cell>
          <cell r="K51" t="str">
            <v>OK</v>
          </cell>
          <cell r="L51" t="str">
            <v>371335</v>
          </cell>
          <cell r="M51">
            <v>43966</v>
          </cell>
          <cell r="N51">
            <v>44196</v>
          </cell>
          <cell r="Q51">
            <v>0.81179998385088081</v>
          </cell>
          <cell r="S51">
            <v>623000.96</v>
          </cell>
          <cell r="T51">
            <v>189974</v>
          </cell>
          <cell r="U51">
            <v>659973.05939917045</v>
          </cell>
          <cell r="W51">
            <v>696247.34851819079</v>
          </cell>
          <cell r="X51">
            <v>86871.89</v>
          </cell>
          <cell r="Y51">
            <v>3572.09</v>
          </cell>
          <cell r="Z51">
            <v>184.32</v>
          </cell>
          <cell r="AA51">
            <v>128.00655885889805</v>
          </cell>
          <cell r="AB51">
            <v>0</v>
          </cell>
          <cell r="AC51">
            <v>0</v>
          </cell>
          <cell r="AD51">
            <v>0</v>
          </cell>
          <cell r="AE51">
            <v>90756.306558858894</v>
          </cell>
          <cell r="AF51">
            <v>90756.306558858894</v>
          </cell>
          <cell r="AG51">
            <v>605491.04195933184</v>
          </cell>
          <cell r="AH51">
            <v>605491.04195933184</v>
          </cell>
        </row>
        <row r="52">
          <cell r="A52" t="str">
            <v>200045700C</v>
          </cell>
          <cell r="E52" t="str">
            <v>010</v>
          </cell>
          <cell r="F52" t="str">
            <v>Yes</v>
          </cell>
          <cell r="G52" t="str">
            <v>Private</v>
          </cell>
          <cell r="H52" t="str">
            <v>AHS HENRYETTA HOSPITAL, LLC</v>
          </cell>
          <cell r="I52" t="str">
            <v>2401 W. MAIN</v>
          </cell>
          <cell r="J52" t="str">
            <v>HENRYETTA,OK 74437-6908</v>
          </cell>
          <cell r="K52" t="str">
            <v>OK</v>
          </cell>
          <cell r="L52" t="str">
            <v>370183</v>
          </cell>
          <cell r="M52">
            <v>43800</v>
          </cell>
          <cell r="N52">
            <v>44165</v>
          </cell>
          <cell r="Q52">
            <v>0.19824873668746898</v>
          </cell>
          <cell r="S52">
            <v>13298353.289999999</v>
          </cell>
          <cell r="T52">
            <v>1319470.04</v>
          </cell>
          <cell r="U52">
            <v>2897965.0082931104</v>
          </cell>
          <cell r="W52">
            <v>3076621.1931862952</v>
          </cell>
          <cell r="X52">
            <v>1308790.48</v>
          </cell>
          <cell r="Y52">
            <v>62151.350000000006</v>
          </cell>
          <cell r="Z52">
            <v>87572.450000000012</v>
          </cell>
          <cell r="AA52">
            <v>7737.237388042171</v>
          </cell>
          <cell r="AB52">
            <v>0</v>
          </cell>
          <cell r="AC52">
            <v>0</v>
          </cell>
          <cell r="AD52">
            <v>0</v>
          </cell>
          <cell r="AE52">
            <v>1466251.5173880423</v>
          </cell>
          <cell r="AF52">
            <v>1466251.5173880423</v>
          </cell>
          <cell r="AG52">
            <v>1610369.6757982529</v>
          </cell>
          <cell r="AH52">
            <v>1610369.6757982529</v>
          </cell>
        </row>
        <row r="53">
          <cell r="A53" t="str">
            <v>200435950A</v>
          </cell>
          <cell r="E53" t="str">
            <v>010</v>
          </cell>
          <cell r="F53" t="str">
            <v>Yes</v>
          </cell>
          <cell r="G53" t="str">
            <v>Private</v>
          </cell>
          <cell r="H53" t="str">
            <v>AHS CLAREMORE REGIONAL HOSPITAL, LLC</v>
          </cell>
          <cell r="I53" t="str">
            <v>1202 N MUSKOGEE PL</v>
          </cell>
          <cell r="J53" t="str">
            <v>CLAREMORE,OK 74017-3058</v>
          </cell>
          <cell r="K53" t="str">
            <v>OK</v>
          </cell>
          <cell r="L53" t="str">
            <v>370039</v>
          </cell>
          <cell r="M53">
            <v>43770</v>
          </cell>
          <cell r="N53">
            <v>44135</v>
          </cell>
          <cell r="Q53">
            <v>0.11632802822326813</v>
          </cell>
          <cell r="S53">
            <v>42138280.590000004</v>
          </cell>
          <cell r="T53">
            <v>2373342.25</v>
          </cell>
          <cell r="U53">
            <v>5177949.3179949867</v>
          </cell>
          <cell r="W53">
            <v>5506636.0725017916</v>
          </cell>
          <cell r="X53">
            <v>3190986.67</v>
          </cell>
          <cell r="Y53">
            <v>80539.27</v>
          </cell>
          <cell r="Z53">
            <v>404128.25</v>
          </cell>
          <cell r="AA53">
            <v>14799.728043193729</v>
          </cell>
          <cell r="AB53">
            <v>0</v>
          </cell>
          <cell r="AC53">
            <v>0</v>
          </cell>
          <cell r="AD53">
            <v>0</v>
          </cell>
          <cell r="AE53">
            <v>3690453.9180431939</v>
          </cell>
          <cell r="AF53">
            <v>3690453.9180431939</v>
          </cell>
          <cell r="AG53">
            <v>1816182.1544585978</v>
          </cell>
          <cell r="AH53">
            <v>1816182.1544585978</v>
          </cell>
        </row>
        <row r="54">
          <cell r="A54" t="str">
            <v>200044190A</v>
          </cell>
          <cell r="E54" t="str">
            <v>010</v>
          </cell>
          <cell r="F54" t="str">
            <v>Yes</v>
          </cell>
          <cell r="G54" t="str">
            <v>Private</v>
          </cell>
          <cell r="H54" t="str">
            <v>HILLCREST HOSPITAL CUSHING</v>
          </cell>
          <cell r="I54" t="str">
            <v>1027 E CHERRY ST</v>
          </cell>
          <cell r="J54" t="str">
            <v>CUSHING,OK 74023-</v>
          </cell>
          <cell r="K54" t="str">
            <v>OK</v>
          </cell>
          <cell r="L54" t="str">
            <v>370099</v>
          </cell>
          <cell r="M54">
            <v>43800</v>
          </cell>
          <cell r="N54">
            <v>44165</v>
          </cell>
          <cell r="Q54">
            <v>0.16804594699993528</v>
          </cell>
          <cell r="S54">
            <v>15913942.27</v>
          </cell>
          <cell r="T54">
            <v>1008415.55</v>
          </cell>
          <cell r="U54">
            <v>2843733.6453336603</v>
          </cell>
          <cell r="W54">
            <v>3019046.5295382012</v>
          </cell>
          <cell r="X54">
            <v>1565127.67</v>
          </cell>
          <cell r="Y54">
            <v>51779.85</v>
          </cell>
          <cell r="Z54">
            <v>97083.15</v>
          </cell>
          <cell r="AA54">
            <v>5926.8993878544434</v>
          </cell>
          <cell r="AB54">
            <v>0</v>
          </cell>
          <cell r="AC54">
            <v>0</v>
          </cell>
          <cell r="AD54">
            <v>0</v>
          </cell>
          <cell r="AE54">
            <v>1719917.5693878543</v>
          </cell>
          <cell r="AF54">
            <v>1719917.5693878543</v>
          </cell>
          <cell r="AG54">
            <v>1299128.9601503469</v>
          </cell>
          <cell r="AH54">
            <v>1299128.9601503469</v>
          </cell>
        </row>
        <row r="55">
          <cell r="A55" t="str">
            <v>200735850A</v>
          </cell>
          <cell r="E55" t="str">
            <v>010</v>
          </cell>
          <cell r="F55" t="str">
            <v>Yes</v>
          </cell>
          <cell r="G55" t="str">
            <v>Private</v>
          </cell>
          <cell r="H55" t="str">
            <v>HILLCREST HOSPITAL PRYOR</v>
          </cell>
          <cell r="I55" t="str">
            <v>111 N. BAILEY STREET</v>
          </cell>
          <cell r="J55" t="str">
            <v>PRYOR,OK 74361-</v>
          </cell>
          <cell r="K55" t="str">
            <v>OK</v>
          </cell>
          <cell r="L55" t="str">
            <v>370015</v>
          </cell>
          <cell r="M55">
            <v>43922</v>
          </cell>
          <cell r="N55">
            <v>44286</v>
          </cell>
          <cell r="Q55">
            <v>0.20060967814199732</v>
          </cell>
          <cell r="S55">
            <v>17783959.030000001</v>
          </cell>
          <cell r="T55">
            <v>1218629.17</v>
          </cell>
          <cell r="U55">
            <v>3812103.1026669168</v>
          </cell>
          <cell r="W55">
            <v>4015419.2717210865</v>
          </cell>
          <cell r="X55">
            <v>2036636.81</v>
          </cell>
          <cell r="Y55">
            <v>64620.32</v>
          </cell>
          <cell r="Z55">
            <v>127965.17000000001</v>
          </cell>
          <cell r="AA55">
            <v>2591.1705991697959</v>
          </cell>
          <cell r="AB55">
            <v>0</v>
          </cell>
          <cell r="AC55">
            <v>0</v>
          </cell>
          <cell r="AD55">
            <v>0</v>
          </cell>
          <cell r="AE55">
            <v>2231813.4705991694</v>
          </cell>
          <cell r="AF55">
            <v>2231813.4705991694</v>
          </cell>
          <cell r="AG55">
            <v>1783605.8011219171</v>
          </cell>
          <cell r="AH55">
            <v>1783605.8011219171</v>
          </cell>
        </row>
        <row r="56">
          <cell r="A56" t="str">
            <v>200044210A</v>
          </cell>
          <cell r="E56" t="str">
            <v>010</v>
          </cell>
          <cell r="F56" t="str">
            <v>Yes</v>
          </cell>
          <cell r="G56" t="str">
            <v>Private</v>
          </cell>
          <cell r="H56" t="str">
            <v>HILLCREST MEDICAL CENTER</v>
          </cell>
          <cell r="I56" t="str">
            <v>1120 S UTICA AVE</v>
          </cell>
          <cell r="J56" t="str">
            <v>TULSA,OK 74104-4012</v>
          </cell>
          <cell r="K56" t="str">
            <v>OK</v>
          </cell>
          <cell r="L56" t="str">
            <v>370001</v>
          </cell>
          <cell r="M56">
            <v>43647</v>
          </cell>
          <cell r="N56">
            <v>44012</v>
          </cell>
          <cell r="Q56">
            <v>0.11403511346650393</v>
          </cell>
          <cell r="S56">
            <v>175183427.53</v>
          </cell>
          <cell r="T56">
            <v>6997246.9000000004</v>
          </cell>
          <cell r="U56">
            <v>20774993.880029261</v>
          </cell>
          <cell r="W56">
            <v>22249570.225018375</v>
          </cell>
          <cell r="X56">
            <v>14492121.789999999</v>
          </cell>
          <cell r="Y56">
            <v>557676.80000000005</v>
          </cell>
          <cell r="Z56">
            <v>591300.23</v>
          </cell>
          <cell r="AA56">
            <v>27247.695717929859</v>
          </cell>
          <cell r="AB56">
            <v>0</v>
          </cell>
          <cell r="AC56">
            <v>0</v>
          </cell>
          <cell r="AD56">
            <v>0</v>
          </cell>
          <cell r="AE56">
            <v>15668346.515717929</v>
          </cell>
          <cell r="AF56">
            <v>15668346.515717929</v>
          </cell>
          <cell r="AG56">
            <v>6581223.7093004454</v>
          </cell>
          <cell r="AH56">
            <v>6581223.7093004454</v>
          </cell>
        </row>
        <row r="57">
          <cell r="A57" t="str">
            <v>100806400C</v>
          </cell>
          <cell r="B57" t="str">
            <v>100699740B</v>
          </cell>
          <cell r="E57" t="str">
            <v>010</v>
          </cell>
          <cell r="F57" t="str">
            <v>Yes</v>
          </cell>
          <cell r="G57" t="str">
            <v>Private</v>
          </cell>
          <cell r="H57" t="str">
            <v>INTEGRIS BAPTIST MEDICAL C</v>
          </cell>
          <cell r="I57" t="str">
            <v>3300 NW EXPRESSWAY</v>
          </cell>
          <cell r="J57" t="str">
            <v>OKLAHOMA CITY,OK 73112-4481</v>
          </cell>
          <cell r="K57" t="str">
            <v>OK</v>
          </cell>
          <cell r="L57" t="str">
            <v>370028</v>
          </cell>
          <cell r="M57">
            <v>43647</v>
          </cell>
          <cell r="N57">
            <v>44012</v>
          </cell>
          <cell r="Q57">
            <v>0.12704149878003887</v>
          </cell>
          <cell r="S57">
            <v>250663129.68000001</v>
          </cell>
          <cell r="T57">
            <v>10871872.23</v>
          </cell>
          <cell r="U57">
            <v>33225798.626086727</v>
          </cell>
          <cell r="W57">
            <v>35584113.481933519</v>
          </cell>
          <cell r="X57">
            <v>22137124.5</v>
          </cell>
          <cell r="Y57">
            <v>805582.78</v>
          </cell>
          <cell r="Z57">
            <v>2716946.05</v>
          </cell>
          <cell r="AA57">
            <v>129746.12209502433</v>
          </cell>
          <cell r="AB57">
            <v>0</v>
          </cell>
          <cell r="AC57">
            <v>0</v>
          </cell>
          <cell r="AD57">
            <v>0</v>
          </cell>
          <cell r="AE57">
            <v>25789399.452095028</v>
          </cell>
          <cell r="AF57">
            <v>25789399.452095028</v>
          </cell>
          <cell r="AG57">
            <v>9794714.0298384912</v>
          </cell>
          <cell r="AH57">
            <v>9794714.0298384912</v>
          </cell>
        </row>
        <row r="58">
          <cell r="A58" t="str">
            <v>100699500A</v>
          </cell>
          <cell r="E58" t="str">
            <v>010</v>
          </cell>
          <cell r="F58" t="str">
            <v>Yes</v>
          </cell>
          <cell r="G58" t="str">
            <v>Private</v>
          </cell>
          <cell r="H58" t="str">
            <v>INTEGRIS BASS MEM BAP</v>
          </cell>
          <cell r="I58" t="str">
            <v>600 SOUTH MONROE</v>
          </cell>
          <cell r="J58" t="str">
            <v>ENID,OK 73701-</v>
          </cell>
          <cell r="K58" t="str">
            <v>OK</v>
          </cell>
          <cell r="L58" t="str">
            <v>370016</v>
          </cell>
          <cell r="M58">
            <v>43647</v>
          </cell>
          <cell r="N58">
            <v>44012</v>
          </cell>
          <cell r="Q58">
            <v>0.12903729988196294</v>
          </cell>
          <cell r="S58">
            <v>46941313.57</v>
          </cell>
          <cell r="T58">
            <v>3583829.54</v>
          </cell>
          <cell r="U58">
            <v>6519628.043064164</v>
          </cell>
          <cell r="W58">
            <v>6982380.9731466891</v>
          </cell>
          <cell r="X58">
            <v>3988469.7199999997</v>
          </cell>
          <cell r="Y58">
            <v>202127.53999999998</v>
          </cell>
          <cell r="Z58">
            <v>354464.92</v>
          </cell>
          <cell r="AA58">
            <v>4279.3690622653721</v>
          </cell>
          <cell r="AB58">
            <v>0</v>
          </cell>
          <cell r="AC58">
            <v>0</v>
          </cell>
          <cell r="AD58">
            <v>0</v>
          </cell>
          <cell r="AE58">
            <v>4549341.5490622651</v>
          </cell>
          <cell r="AF58">
            <v>4549341.5490622651</v>
          </cell>
          <cell r="AG58">
            <v>2433039.424084424</v>
          </cell>
          <cell r="AH58">
            <v>2433039.424084424</v>
          </cell>
        </row>
        <row r="59">
          <cell r="A59" t="str">
            <v>100700610A</v>
          </cell>
          <cell r="E59" t="str">
            <v>010</v>
          </cell>
          <cell r="F59" t="str">
            <v>Yes</v>
          </cell>
          <cell r="G59" t="str">
            <v>Private</v>
          </cell>
          <cell r="H59" t="str">
            <v>INTEGRIS CANADIAN VALLEY HOSPITAL</v>
          </cell>
          <cell r="I59" t="str">
            <v>1201 HEALTH CENTER PARKWAY</v>
          </cell>
          <cell r="J59" t="str">
            <v>YUKON,OK 73099-</v>
          </cell>
          <cell r="K59" t="str">
            <v>OK</v>
          </cell>
          <cell r="L59" t="str">
            <v>370211</v>
          </cell>
          <cell r="M59">
            <v>43647</v>
          </cell>
          <cell r="N59">
            <v>44012</v>
          </cell>
          <cell r="Q59">
            <v>0.10810733528201875</v>
          </cell>
          <cell r="S59">
            <v>41382402.280000001</v>
          </cell>
          <cell r="T59">
            <v>2022444.85</v>
          </cell>
          <cell r="U59">
            <v>4692382.3615476796</v>
          </cell>
          <cell r="W59">
            <v>5025440.2710681139</v>
          </cell>
          <cell r="X59">
            <v>3202883.92</v>
          </cell>
          <cell r="Y59">
            <v>106218.75</v>
          </cell>
          <cell r="Z59">
            <v>545093.75</v>
          </cell>
          <cell r="AA59">
            <v>14718.77534761272</v>
          </cell>
          <cell r="AB59">
            <v>0</v>
          </cell>
          <cell r="AC59">
            <v>0</v>
          </cell>
          <cell r="AD59">
            <v>0</v>
          </cell>
          <cell r="AE59">
            <v>3868915.1953476127</v>
          </cell>
          <cell r="AF59">
            <v>3868915.1953476127</v>
          </cell>
          <cell r="AG59">
            <v>1156525.0757205011</v>
          </cell>
          <cell r="AH59">
            <v>1156525.0757205011</v>
          </cell>
        </row>
        <row r="60">
          <cell r="A60" t="str">
            <v>200834400A</v>
          </cell>
          <cell r="B60" t="str">
            <v>200834400B</v>
          </cell>
          <cell r="C60" t="str">
            <v>200834400D</v>
          </cell>
          <cell r="E60" t="str">
            <v>010</v>
          </cell>
          <cell r="F60" t="str">
            <v>Yes</v>
          </cell>
          <cell r="G60" t="str">
            <v>Private</v>
          </cell>
          <cell r="H60" t="str">
            <v>INTEGRIS COMMUNITY HOSPITAL COUNCIL CROSSING</v>
          </cell>
          <cell r="I60" t="str">
            <v>9417 N. COUNCIL RD</v>
          </cell>
          <cell r="J60" t="str">
            <v>OKLAHOMA CITY,OK 73162-</v>
          </cell>
          <cell r="K60" t="str">
            <v>OK</v>
          </cell>
          <cell r="L60" t="str">
            <v>370240</v>
          </cell>
          <cell r="M60">
            <v>43616</v>
          </cell>
          <cell r="N60">
            <v>43830</v>
          </cell>
          <cell r="Q60">
            <v>0.13486314577165306</v>
          </cell>
          <cell r="S60">
            <v>37898811.859999999</v>
          </cell>
          <cell r="T60">
            <v>-18861.59</v>
          </cell>
          <cell r="U60">
            <v>5108609.2550859787</v>
          </cell>
          <cell r="W60">
            <v>5504386.2256352808</v>
          </cell>
          <cell r="X60">
            <v>3460283.33</v>
          </cell>
          <cell r="Y60">
            <v>0</v>
          </cell>
          <cell r="Z60">
            <v>82819.209999999992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3543102.54</v>
          </cell>
          <cell r="AF60">
            <v>3543102.54</v>
          </cell>
          <cell r="AG60">
            <v>1961283.6856352808</v>
          </cell>
          <cell r="AH60">
            <v>1961283.6856352808</v>
          </cell>
        </row>
        <row r="61">
          <cell r="A61" t="str">
            <v>100699700A</v>
          </cell>
          <cell r="E61" t="str">
            <v>010</v>
          </cell>
          <cell r="F61" t="str">
            <v>Yes</v>
          </cell>
          <cell r="G61" t="str">
            <v>Private</v>
          </cell>
          <cell r="H61" t="str">
            <v>INTEGRIS GROVE HOSPITAL</v>
          </cell>
          <cell r="I61" t="str">
            <v>1001 E 18TH STREET</v>
          </cell>
          <cell r="J61" t="str">
            <v>GROVE,OK 74344-5304</v>
          </cell>
          <cell r="K61" t="str">
            <v>OK</v>
          </cell>
          <cell r="L61" t="str">
            <v>370113</v>
          </cell>
          <cell r="M61">
            <v>43647</v>
          </cell>
          <cell r="N61">
            <v>44012</v>
          </cell>
          <cell r="Q61">
            <v>0.16126396810268093</v>
          </cell>
          <cell r="S61">
            <v>25752177.07</v>
          </cell>
          <cell r="T61">
            <v>1966208.55</v>
          </cell>
          <cell r="U61">
            <v>4469976.8544814894</v>
          </cell>
          <cell r="W61">
            <v>4787248.7713990388</v>
          </cell>
          <cell r="X61">
            <v>2830748.74</v>
          </cell>
          <cell r="Y61">
            <v>103073.37</v>
          </cell>
          <cell r="Z61">
            <v>280002.24</v>
          </cell>
          <cell r="AA61">
            <v>2234.8819719839253</v>
          </cell>
          <cell r="AB61">
            <v>0</v>
          </cell>
          <cell r="AC61">
            <v>0</v>
          </cell>
          <cell r="AD61">
            <v>0</v>
          </cell>
          <cell r="AE61">
            <v>3216059.2319719843</v>
          </cell>
          <cell r="AF61">
            <v>3216059.2319719843</v>
          </cell>
          <cell r="AG61">
            <v>1571189.5394270546</v>
          </cell>
          <cell r="AH61">
            <v>1571189.5394270546</v>
          </cell>
        </row>
        <row r="62">
          <cell r="A62" t="str">
            <v>200405550A</v>
          </cell>
          <cell r="E62" t="str">
            <v>010</v>
          </cell>
          <cell r="F62" t="str">
            <v>Yes</v>
          </cell>
          <cell r="G62" t="str">
            <v>Private</v>
          </cell>
          <cell r="H62" t="str">
            <v>INTEGRIS HEALTH EDMOND, INC.</v>
          </cell>
          <cell r="I62" t="str">
            <v>4801 INTEGRIS PARKWAY</v>
          </cell>
          <cell r="J62" t="str">
            <v>EDMOND,OK 73034-8864</v>
          </cell>
          <cell r="K62" t="str">
            <v>OK</v>
          </cell>
          <cell r="L62" t="str">
            <v>370236</v>
          </cell>
          <cell r="M62">
            <v>43647</v>
          </cell>
          <cell r="N62">
            <v>44012</v>
          </cell>
          <cell r="Q62">
            <v>0.12472774891660157</v>
          </cell>
          <cell r="S62">
            <v>29742637.18</v>
          </cell>
          <cell r="T62">
            <v>1337293.97</v>
          </cell>
          <cell r="U62">
            <v>3876529.8488224638</v>
          </cell>
          <cell r="W62">
            <v>4151679.8319573696</v>
          </cell>
          <cell r="X62">
            <v>2275079.62</v>
          </cell>
          <cell r="Y62">
            <v>82460.600000000006</v>
          </cell>
          <cell r="Z62">
            <v>574903.98</v>
          </cell>
          <cell r="AA62">
            <v>8619.6967422186808</v>
          </cell>
          <cell r="AB62">
            <v>0</v>
          </cell>
          <cell r="AC62">
            <v>0</v>
          </cell>
          <cell r="AD62">
            <v>0</v>
          </cell>
          <cell r="AE62">
            <v>2941063.8967422186</v>
          </cell>
          <cell r="AF62">
            <v>2941063.8967422186</v>
          </cell>
          <cell r="AG62">
            <v>1210615.9352151509</v>
          </cell>
          <cell r="AH62">
            <v>1210615.9352151509</v>
          </cell>
        </row>
        <row r="63">
          <cell r="A63" t="str">
            <v>100699440A</v>
          </cell>
          <cell r="E63" t="str">
            <v>010</v>
          </cell>
          <cell r="F63" t="str">
            <v>Yes</v>
          </cell>
          <cell r="G63" t="str">
            <v>Private</v>
          </cell>
          <cell r="H63" t="str">
            <v>INTEGRIS MIAMI HOSPITAL</v>
          </cell>
          <cell r="I63" t="str">
            <v>200 SECOND AVE SW</v>
          </cell>
          <cell r="J63" t="str">
            <v>MIAMI,OK 74354-</v>
          </cell>
          <cell r="K63" t="str">
            <v>OK</v>
          </cell>
          <cell r="L63" t="str">
            <v>370004</v>
          </cell>
          <cell r="M63">
            <v>43647</v>
          </cell>
          <cell r="N63">
            <v>44012</v>
          </cell>
          <cell r="Q63">
            <v>0.18440735228941532</v>
          </cell>
          <cell r="S63">
            <v>23399305.979999997</v>
          </cell>
          <cell r="T63">
            <v>2019133.25</v>
          </cell>
          <cell r="U63">
            <v>4687347.0777337039</v>
          </cell>
          <cell r="W63">
            <v>5020047.5907395938</v>
          </cell>
          <cell r="X63">
            <v>2720833.4</v>
          </cell>
          <cell r="Y63">
            <v>101546.27</v>
          </cell>
          <cell r="Z63">
            <v>480877.18</v>
          </cell>
          <cell r="AA63">
            <v>19029.087937011929</v>
          </cell>
          <cell r="AB63">
            <v>0</v>
          </cell>
          <cell r="AC63">
            <v>0</v>
          </cell>
          <cell r="AD63">
            <v>0</v>
          </cell>
          <cell r="AE63">
            <v>3322285.9379370119</v>
          </cell>
          <cell r="AF63">
            <v>3322285.9379370119</v>
          </cell>
          <cell r="AG63">
            <v>1697761.6528025819</v>
          </cell>
          <cell r="AH63">
            <v>1697761.6528025819</v>
          </cell>
        </row>
        <row r="64">
          <cell r="A64" t="str">
            <v>100700200A</v>
          </cell>
          <cell r="E64" t="str">
            <v>010</v>
          </cell>
          <cell r="F64" t="str">
            <v>Yes</v>
          </cell>
          <cell r="G64" t="str">
            <v>Private</v>
          </cell>
          <cell r="H64" t="str">
            <v>INTEGRIS SOUTHWEST MEDICAL CENTER</v>
          </cell>
          <cell r="I64" t="str">
            <v>4401 S WESTERN</v>
          </cell>
          <cell r="J64" t="str">
            <v>OKLAHOMA CITY,OK 73109-3413</v>
          </cell>
          <cell r="K64" t="str">
            <v>OK</v>
          </cell>
          <cell r="L64" t="str">
            <v>370106</v>
          </cell>
          <cell r="M64">
            <v>43647</v>
          </cell>
          <cell r="N64">
            <v>44012</v>
          </cell>
          <cell r="Q64">
            <v>0.1094138915243793</v>
          </cell>
          <cell r="S64">
            <v>132223437.5</v>
          </cell>
          <cell r="T64">
            <v>6291567.4399999995</v>
          </cell>
          <cell r="U64">
            <v>15155465.725004023</v>
          </cell>
          <cell r="W64">
            <v>16231176.812306289</v>
          </cell>
          <cell r="X64">
            <v>12114472.59</v>
          </cell>
          <cell r="Y64">
            <v>541154.64</v>
          </cell>
          <cell r="Z64">
            <v>876909.11</v>
          </cell>
          <cell r="AA64">
            <v>58618.072659009726</v>
          </cell>
          <cell r="AB64">
            <v>0</v>
          </cell>
          <cell r="AC64">
            <v>0</v>
          </cell>
          <cell r="AD64">
            <v>0</v>
          </cell>
          <cell r="AE64">
            <v>13591154.41265901</v>
          </cell>
          <cell r="AF64">
            <v>13591154.41265901</v>
          </cell>
          <cell r="AG64">
            <v>2640022.3996472787</v>
          </cell>
          <cell r="AH64">
            <v>2640022.3996472787</v>
          </cell>
        </row>
        <row r="65">
          <cell r="A65" t="str">
            <v>100699490A</v>
          </cell>
          <cell r="E65" t="str">
            <v>010</v>
          </cell>
          <cell r="F65" t="str">
            <v>Yes</v>
          </cell>
          <cell r="G65" t="str">
            <v>Private</v>
          </cell>
          <cell r="H65" t="str">
            <v>JANE PHILLIPS EP HSP</v>
          </cell>
          <cell r="I65" t="str">
            <v>3500 SE FRANK PHILLIPS BLVD</v>
          </cell>
          <cell r="J65" t="str">
            <v>BARTLESVILLE,OK 74006-</v>
          </cell>
          <cell r="K65" t="str">
            <v>OK</v>
          </cell>
          <cell r="L65" t="str">
            <v>370018</v>
          </cell>
          <cell r="M65">
            <v>43647</v>
          </cell>
          <cell r="N65">
            <v>44012</v>
          </cell>
          <cell r="Q65">
            <v>0.2075946838573953</v>
          </cell>
          <cell r="S65">
            <v>35341843.870000005</v>
          </cell>
          <cell r="T65">
            <v>2578184.81</v>
          </cell>
          <cell r="U65">
            <v>7871996.3656879645</v>
          </cell>
          <cell r="W65">
            <v>8430738.2693302184</v>
          </cell>
          <cell r="X65">
            <v>4829794.6400000006</v>
          </cell>
          <cell r="Y65">
            <v>201557.57</v>
          </cell>
          <cell r="Z65">
            <v>289097.56</v>
          </cell>
          <cell r="AA65">
            <v>24978.771071355815</v>
          </cell>
          <cell r="AB65">
            <v>0</v>
          </cell>
          <cell r="AC65">
            <v>0</v>
          </cell>
          <cell r="AD65">
            <v>0</v>
          </cell>
          <cell r="AE65">
            <v>5345428.5410713563</v>
          </cell>
          <cell r="AF65">
            <v>5345428.5410713563</v>
          </cell>
          <cell r="AG65">
            <v>3085309.7282588622</v>
          </cell>
          <cell r="AH65">
            <v>3085309.7282588622</v>
          </cell>
        </row>
        <row r="66">
          <cell r="A66" t="str">
            <v>100700460A</v>
          </cell>
          <cell r="E66" t="str">
            <v>014</v>
          </cell>
          <cell r="F66" t="str">
            <v>No</v>
          </cell>
          <cell r="G66" t="str">
            <v>Private</v>
          </cell>
          <cell r="H66" t="str">
            <v>JANE PHILLIPS NOWATA</v>
          </cell>
          <cell r="I66" t="str">
            <v>237 S LOCUST STREET</v>
          </cell>
          <cell r="J66" t="str">
            <v>NOWATA,OK 74048-</v>
          </cell>
          <cell r="K66" t="str">
            <v>OK</v>
          </cell>
          <cell r="L66" t="str">
            <v>371305</v>
          </cell>
          <cell r="M66">
            <v>43647</v>
          </cell>
          <cell r="N66">
            <v>44012</v>
          </cell>
          <cell r="Q66">
            <v>0.43281829698237051</v>
          </cell>
          <cell r="S66">
            <v>1509546.92</v>
          </cell>
          <cell r="T66">
            <v>86785.97</v>
          </cell>
          <cell r="U66">
            <v>697762.21148712654</v>
          </cell>
          <cell r="W66">
            <v>747288.27428299957</v>
          </cell>
          <cell r="X66">
            <v>217426.19</v>
          </cell>
          <cell r="Y66">
            <v>5786.07</v>
          </cell>
          <cell r="Z66">
            <v>5489.22</v>
          </cell>
          <cell r="AA66">
            <v>59.276098815750828</v>
          </cell>
          <cell r="AB66">
            <v>0</v>
          </cell>
          <cell r="AC66">
            <v>0</v>
          </cell>
          <cell r="AD66">
            <v>0</v>
          </cell>
          <cell r="AE66">
            <v>228760.75609881576</v>
          </cell>
          <cell r="AF66">
            <v>228760.75609881576</v>
          </cell>
          <cell r="AG66">
            <v>518527.51818418381</v>
          </cell>
          <cell r="AH66">
            <v>518527.51818418381</v>
          </cell>
        </row>
        <row r="67">
          <cell r="A67" t="str">
            <v>100699420A</v>
          </cell>
          <cell r="E67" t="str">
            <v>010</v>
          </cell>
          <cell r="F67" t="str">
            <v>Yes</v>
          </cell>
          <cell r="G67" t="str">
            <v>Private</v>
          </cell>
          <cell r="H67" t="str">
            <v>ALLIANCEHEALTH PONCA CITY</v>
          </cell>
          <cell r="I67" t="str">
            <v>1900 N 14 STREET</v>
          </cell>
          <cell r="J67" t="str">
            <v>PONCA CITY,OK 74601-</v>
          </cell>
          <cell r="K67" t="str">
            <v>OK</v>
          </cell>
          <cell r="L67" t="str">
            <v>370006</v>
          </cell>
          <cell r="M67">
            <v>43617</v>
          </cell>
          <cell r="N67">
            <v>43982</v>
          </cell>
          <cell r="Q67">
            <v>0.11487516313861158</v>
          </cell>
          <cell r="S67">
            <v>42426594.269999996</v>
          </cell>
          <cell r="T67">
            <v>2472321.29</v>
          </cell>
          <cell r="U67">
            <v>5157770.2497017458</v>
          </cell>
          <cell r="W67">
            <v>5533295.9230948631</v>
          </cell>
          <cell r="X67">
            <v>3480973.33</v>
          </cell>
          <cell r="Y67">
            <v>99751.47</v>
          </cell>
          <cell r="Z67">
            <v>519161.8</v>
          </cell>
          <cell r="AA67">
            <v>25929.973962147022</v>
          </cell>
          <cell r="AB67">
            <v>0</v>
          </cell>
          <cell r="AC67">
            <v>0</v>
          </cell>
          <cell r="AD67">
            <v>0</v>
          </cell>
          <cell r="AE67">
            <v>4125816.5739621473</v>
          </cell>
          <cell r="AF67">
            <v>4125816.5739621473</v>
          </cell>
          <cell r="AG67">
            <v>1407479.3491327157</v>
          </cell>
          <cell r="AH67">
            <v>1407479.3491327157</v>
          </cell>
        </row>
        <row r="68">
          <cell r="A68" t="str">
            <v>200740630B</v>
          </cell>
          <cell r="E68" t="str">
            <v>014</v>
          </cell>
          <cell r="F68" t="str">
            <v>No</v>
          </cell>
          <cell r="G68" t="str">
            <v>Private</v>
          </cell>
          <cell r="H68" t="str">
            <v>MANGUM REGIONAL MEDICAL CENTER</v>
          </cell>
          <cell r="I68" t="str">
            <v>ONE WICKERSHAM DRIVE</v>
          </cell>
          <cell r="J68" t="str">
            <v>MANGUM,OK 73554-0000</v>
          </cell>
          <cell r="K68" t="str">
            <v>OK</v>
          </cell>
          <cell r="L68" t="str">
            <v>371330</v>
          </cell>
          <cell r="M68">
            <v>43831</v>
          </cell>
          <cell r="N68">
            <v>44196</v>
          </cell>
          <cell r="Q68">
            <v>0.42566511494018239</v>
          </cell>
          <cell r="S68">
            <v>952612.61</v>
          </cell>
          <cell r="T68">
            <v>79897.989999999991</v>
          </cell>
          <cell r="U68">
            <v>443854.83028389368</v>
          </cell>
          <cell r="W68">
            <v>470372.38990092097</v>
          </cell>
          <cell r="X68">
            <v>118452.68000000001</v>
          </cell>
          <cell r="Y68">
            <v>4421.2</v>
          </cell>
          <cell r="Z68">
            <v>6116.07</v>
          </cell>
          <cell r="AA68">
            <v>1257.33414838572</v>
          </cell>
          <cell r="AB68">
            <v>0</v>
          </cell>
          <cell r="AC68">
            <v>0</v>
          </cell>
          <cell r="AD68">
            <v>0</v>
          </cell>
          <cell r="AE68">
            <v>130247.28414838573</v>
          </cell>
          <cell r="AF68">
            <v>130247.28414838573</v>
          </cell>
          <cell r="AG68">
            <v>340125.10575253522</v>
          </cell>
          <cell r="AH68">
            <v>340125.10575253522</v>
          </cell>
        </row>
        <row r="69">
          <cell r="A69" t="str">
            <v>100774650D</v>
          </cell>
          <cell r="E69" t="str">
            <v>014</v>
          </cell>
          <cell r="F69" t="str">
            <v>No</v>
          </cell>
          <cell r="G69" t="str">
            <v>Private</v>
          </cell>
          <cell r="H69" t="str">
            <v>MARY HURLEY HOSPITAL</v>
          </cell>
          <cell r="I69" t="str">
            <v>6 N COVINGTON</v>
          </cell>
          <cell r="J69" t="str">
            <v>COALGATE,OK 74538-2002</v>
          </cell>
          <cell r="K69" t="str">
            <v>OK</v>
          </cell>
          <cell r="L69" t="str">
            <v>371319</v>
          </cell>
          <cell r="M69">
            <v>43647</v>
          </cell>
          <cell r="N69">
            <v>44012</v>
          </cell>
          <cell r="Q69">
            <v>0.68997044541215291</v>
          </cell>
          <cell r="S69">
            <v>621421.71</v>
          </cell>
          <cell r="T69">
            <v>23693</v>
          </cell>
          <cell r="U69">
            <v>449516.67363025807</v>
          </cell>
          <cell r="W69">
            <v>481422.65913577273</v>
          </cell>
          <cell r="X69">
            <v>197775.88</v>
          </cell>
          <cell r="Y69">
            <v>2205.94</v>
          </cell>
          <cell r="Z69">
            <v>3493.88</v>
          </cell>
          <cell r="AA69">
            <v>1005.4052798473016</v>
          </cell>
          <cell r="AB69">
            <v>0</v>
          </cell>
          <cell r="AC69">
            <v>0</v>
          </cell>
          <cell r="AD69">
            <v>0</v>
          </cell>
          <cell r="AE69">
            <v>204481.10527984731</v>
          </cell>
          <cell r="AF69">
            <v>204481.10527984731</v>
          </cell>
          <cell r="AG69">
            <v>276941.55385592545</v>
          </cell>
          <cell r="AH69">
            <v>276941.55385592545</v>
          </cell>
        </row>
        <row r="70">
          <cell r="A70" t="str">
            <v>100700920A</v>
          </cell>
          <cell r="E70" t="str">
            <v>014</v>
          </cell>
          <cell r="F70" t="str">
            <v>No</v>
          </cell>
          <cell r="G70" t="str">
            <v>Private</v>
          </cell>
          <cell r="H70" t="str">
            <v>MCCURTAIN MEM HSP</v>
          </cell>
          <cell r="I70" t="str">
            <v>1301 E LINCOLN RD</v>
          </cell>
          <cell r="J70" t="str">
            <v>IDABEL,OK 74745-7300</v>
          </cell>
          <cell r="K70" t="str">
            <v>OK</v>
          </cell>
          <cell r="L70" t="str">
            <v>371342</v>
          </cell>
          <cell r="M70">
            <v>43647</v>
          </cell>
          <cell r="N70">
            <v>44012</v>
          </cell>
          <cell r="Q70">
            <v>0.26172087730396754</v>
          </cell>
          <cell r="S70">
            <v>7349845.3700000001</v>
          </cell>
          <cell r="T70">
            <v>350432.1</v>
          </cell>
          <cell r="U70">
            <v>2035275.076344206</v>
          </cell>
          <cell r="W70">
            <v>2179735.6957048723</v>
          </cell>
          <cell r="X70">
            <v>1821835.32</v>
          </cell>
          <cell r="Y70">
            <v>61565.56</v>
          </cell>
          <cell r="Z70">
            <v>51665.440000000002</v>
          </cell>
          <cell r="AA70">
            <v>3716.9239258075145</v>
          </cell>
          <cell r="AB70">
            <v>0</v>
          </cell>
          <cell r="AC70">
            <v>0</v>
          </cell>
          <cell r="AD70">
            <v>0</v>
          </cell>
          <cell r="AE70">
            <v>1938783.2439258075</v>
          </cell>
          <cell r="AF70">
            <v>1938783.2439258075</v>
          </cell>
          <cell r="AG70">
            <v>240952.45177906472</v>
          </cell>
          <cell r="AH70">
            <v>240952.45177906472</v>
          </cell>
        </row>
        <row r="71">
          <cell r="A71" t="str">
            <v>100700030A</v>
          </cell>
          <cell r="E71" t="str">
            <v>010</v>
          </cell>
          <cell r="F71" t="str">
            <v>Yes</v>
          </cell>
          <cell r="G71" t="str">
            <v>Private</v>
          </cell>
          <cell r="H71" t="str">
            <v>ADAIR COUNTY HC INC</v>
          </cell>
          <cell r="I71" t="str">
            <v>1401 WEST LOCUST</v>
          </cell>
          <cell r="J71" t="str">
            <v>STILWELL,OK 74960-</v>
          </cell>
          <cell r="K71" t="str">
            <v>OK</v>
          </cell>
          <cell r="L71" t="str">
            <v>370178</v>
          </cell>
          <cell r="M71">
            <v>43647</v>
          </cell>
          <cell r="N71">
            <v>44012</v>
          </cell>
          <cell r="Q71">
            <v>0.43139216658168494</v>
          </cell>
          <cell r="S71">
            <v>4518946.5500000007</v>
          </cell>
          <cell r="T71">
            <v>226780.68</v>
          </cell>
          <cell r="U71">
            <v>2047269.5517553985</v>
          </cell>
          <cell r="W71">
            <v>2192581.5200894522</v>
          </cell>
          <cell r="X71">
            <v>1125566.01</v>
          </cell>
          <cell r="Y71">
            <v>31763.93</v>
          </cell>
          <cell r="Z71">
            <v>20725.68</v>
          </cell>
          <cell r="AA71">
            <v>2564.9346377923412</v>
          </cell>
          <cell r="AB71">
            <v>0</v>
          </cell>
          <cell r="AC71">
            <v>0</v>
          </cell>
          <cell r="AD71">
            <v>0</v>
          </cell>
          <cell r="AE71">
            <v>1180620.5546377923</v>
          </cell>
          <cell r="AF71">
            <v>1180620.5546377923</v>
          </cell>
          <cell r="AG71">
            <v>1011960.9654516599</v>
          </cell>
          <cell r="AH71">
            <v>1011960.9654516599</v>
          </cell>
        </row>
        <row r="72">
          <cell r="A72" t="str">
            <v>100699390A</v>
          </cell>
          <cell r="E72" t="str">
            <v>010</v>
          </cell>
          <cell r="F72" t="str">
            <v>Yes</v>
          </cell>
          <cell r="G72" t="str">
            <v>Private</v>
          </cell>
          <cell r="H72" t="str">
            <v>MERCY HOSPITAL OKLAHOMA CITY</v>
          </cell>
          <cell r="I72" t="str">
            <v>4300 WEST MEMORIAL RD</v>
          </cell>
          <cell r="J72" t="str">
            <v>OKLAHOMA CITY,OK 73120-8362</v>
          </cell>
          <cell r="K72" t="str">
            <v>OK</v>
          </cell>
          <cell r="L72" t="str">
            <v>370013</v>
          </cell>
          <cell r="M72">
            <v>43647</v>
          </cell>
          <cell r="N72">
            <v>44012</v>
          </cell>
          <cell r="Q72">
            <v>0.18212507835697325</v>
          </cell>
          <cell r="S72">
            <v>98074336.439999998</v>
          </cell>
          <cell r="T72">
            <v>6522404.1699999999</v>
          </cell>
          <cell r="U72">
            <v>19049689.579480257</v>
          </cell>
          <cell r="W72">
            <v>20401806.542570677</v>
          </cell>
          <cell r="X72">
            <v>13821177.449999999</v>
          </cell>
          <cell r="Y72">
            <v>622771.83000000007</v>
          </cell>
          <cell r="Z72">
            <v>1592910.42</v>
          </cell>
          <cell r="AA72">
            <v>76817.491361174325</v>
          </cell>
          <cell r="AB72">
            <v>0</v>
          </cell>
          <cell r="AC72">
            <v>0</v>
          </cell>
          <cell r="AD72">
            <v>0</v>
          </cell>
          <cell r="AE72">
            <v>16113677.191361174</v>
          </cell>
          <cell r="AF72">
            <v>16113677.191361174</v>
          </cell>
          <cell r="AG72">
            <v>4288129.3512095027</v>
          </cell>
          <cell r="AH72">
            <v>4288129.3512095027</v>
          </cell>
        </row>
        <row r="73">
          <cell r="A73" t="str">
            <v>200509290A</v>
          </cell>
          <cell r="E73" t="str">
            <v>010</v>
          </cell>
          <cell r="F73" t="str">
            <v>Yes</v>
          </cell>
          <cell r="G73" t="str">
            <v>Private</v>
          </cell>
          <cell r="H73" t="str">
            <v>MERCY HOSPITAL ADA, INC.</v>
          </cell>
          <cell r="I73" t="str">
            <v>430 NORTH MONTE VISTA</v>
          </cell>
          <cell r="J73" t="str">
            <v>ADA,OK 74820-4610</v>
          </cell>
          <cell r="K73" t="str">
            <v>OK</v>
          </cell>
          <cell r="L73" t="str">
            <v>370020</v>
          </cell>
          <cell r="M73">
            <v>43647</v>
          </cell>
          <cell r="N73">
            <v>44012</v>
          </cell>
          <cell r="Q73">
            <v>0.23536914975891723</v>
          </cell>
          <cell r="S73">
            <v>28208581.629999999</v>
          </cell>
          <cell r="T73">
            <v>2278010.96</v>
          </cell>
          <cell r="U73">
            <v>7175603.376954806</v>
          </cell>
          <cell r="W73">
            <v>7684916.4030757388</v>
          </cell>
          <cell r="X73">
            <v>4463866.83</v>
          </cell>
          <cell r="Y73">
            <v>177313.05</v>
          </cell>
          <cell r="Z73">
            <v>434254.14</v>
          </cell>
          <cell r="AA73">
            <v>19289.817338200468</v>
          </cell>
          <cell r="AB73">
            <v>0</v>
          </cell>
          <cell r="AC73">
            <v>0</v>
          </cell>
          <cell r="AD73">
            <v>0</v>
          </cell>
          <cell r="AE73">
            <v>5094723.8373381998</v>
          </cell>
          <cell r="AF73">
            <v>5094723.8373381998</v>
          </cell>
          <cell r="AG73">
            <v>2590192.565737539</v>
          </cell>
          <cell r="AH73">
            <v>2590192.565737539</v>
          </cell>
        </row>
        <row r="74">
          <cell r="A74" t="str">
            <v>100262320C</v>
          </cell>
          <cell r="E74" t="str">
            <v>010</v>
          </cell>
          <cell r="F74" t="str">
            <v>Yes</v>
          </cell>
          <cell r="G74" t="str">
            <v>Private</v>
          </cell>
          <cell r="H74" t="str">
            <v>MERCY HOSPITAL ARDMORE INC</v>
          </cell>
          <cell r="I74" t="str">
            <v>1011 14TH AVE NORTHWEST</v>
          </cell>
          <cell r="J74" t="str">
            <v>ARDMORE,OK 73401-</v>
          </cell>
          <cell r="K74" t="str">
            <v>OK</v>
          </cell>
          <cell r="L74" t="str">
            <v>370047</v>
          </cell>
          <cell r="M74">
            <v>43647</v>
          </cell>
          <cell r="N74">
            <v>44012</v>
          </cell>
          <cell r="Q74">
            <v>0.17456751436560733</v>
          </cell>
          <cell r="S74">
            <v>48132779.899999999</v>
          </cell>
          <cell r="T74">
            <v>4964129.1899999995</v>
          </cell>
          <cell r="U74">
            <v>9268995.4403379206</v>
          </cell>
          <cell r="W74">
            <v>9926894.1380252857</v>
          </cell>
          <cell r="X74">
            <v>7567308.3599999994</v>
          </cell>
          <cell r="Y74">
            <v>283391.51</v>
          </cell>
          <cell r="Z74">
            <v>494185.35</v>
          </cell>
          <cell r="AA74">
            <v>44566.254766503676</v>
          </cell>
          <cell r="AB74">
            <v>0</v>
          </cell>
          <cell r="AC74">
            <v>0</v>
          </cell>
          <cell r="AD74">
            <v>0</v>
          </cell>
          <cell r="AE74">
            <v>8389451.4747665022</v>
          </cell>
          <cell r="AF74">
            <v>8389451.4747665022</v>
          </cell>
          <cell r="AG74">
            <v>1537442.6632587835</v>
          </cell>
          <cell r="AH74">
            <v>1537442.6632587835</v>
          </cell>
        </row>
        <row r="75">
          <cell r="A75" t="str">
            <v>200226190A</v>
          </cell>
          <cell r="E75" t="str">
            <v>010</v>
          </cell>
          <cell r="F75" t="str">
            <v>No</v>
          </cell>
          <cell r="G75" t="str">
            <v>Private</v>
          </cell>
          <cell r="H75" t="str">
            <v>MERCY HOSPITAL HEALDTON INC</v>
          </cell>
          <cell r="I75" t="str">
            <v>3462 HOSPITAL ROAD</v>
          </cell>
          <cell r="J75" t="str">
            <v>HEALDTON,OK 73438-6124</v>
          </cell>
          <cell r="K75" t="str">
            <v>OK</v>
          </cell>
          <cell r="L75" t="str">
            <v>371310</v>
          </cell>
          <cell r="M75">
            <v>43647</v>
          </cell>
          <cell r="N75">
            <v>44012</v>
          </cell>
          <cell r="Q75">
            <v>0.41594427253908839</v>
          </cell>
          <cell r="S75">
            <v>1949916.76</v>
          </cell>
          <cell r="T75">
            <v>60737.96</v>
          </cell>
          <cell r="U75">
            <v>844599.88595457748</v>
          </cell>
          <cell r="W75">
            <v>904548.25561481284</v>
          </cell>
          <cell r="X75">
            <v>373283.36</v>
          </cell>
          <cell r="Y75">
            <v>3199.81</v>
          </cell>
          <cell r="Z75">
            <v>25092.57</v>
          </cell>
          <cell r="AA75">
            <v>3086.2670333111473</v>
          </cell>
          <cell r="AB75">
            <v>0</v>
          </cell>
          <cell r="AC75">
            <v>0</v>
          </cell>
          <cell r="AD75">
            <v>0</v>
          </cell>
          <cell r="AE75">
            <v>404662.00703331112</v>
          </cell>
          <cell r="AF75">
            <v>404662.00703331112</v>
          </cell>
          <cell r="AG75">
            <v>499886.24858150171</v>
          </cell>
          <cell r="AH75">
            <v>499886.24858150171</v>
          </cell>
        </row>
        <row r="76">
          <cell r="A76" t="str">
            <v>200521810B</v>
          </cell>
          <cell r="E76" t="str">
            <v>014</v>
          </cell>
          <cell r="F76" t="str">
            <v>No</v>
          </cell>
          <cell r="G76" t="str">
            <v>Private</v>
          </cell>
          <cell r="H76" t="str">
            <v>MERCY HOSPITAL KINGFISHER, INC</v>
          </cell>
          <cell r="I76" t="str">
            <v>1000 KINGFISHER REGIONAL DR</v>
          </cell>
          <cell r="J76" t="str">
            <v>KINGFISHER,OK 73750-0059</v>
          </cell>
          <cell r="K76" t="str">
            <v>OK</v>
          </cell>
          <cell r="L76" t="str">
            <v>371313</v>
          </cell>
          <cell r="M76">
            <v>43647</v>
          </cell>
          <cell r="N76">
            <v>44012</v>
          </cell>
          <cell r="Q76">
            <v>0.37974769633557276</v>
          </cell>
          <cell r="S76">
            <v>1626478.92</v>
          </cell>
          <cell r="T76">
            <v>309937.03999999998</v>
          </cell>
          <cell r="U76">
            <v>742629.46000701527</v>
          </cell>
          <cell r="W76">
            <v>795340.12943691353</v>
          </cell>
          <cell r="X76">
            <v>297121.55</v>
          </cell>
          <cell r="Y76">
            <v>25196.83</v>
          </cell>
          <cell r="Z76">
            <v>19950.03</v>
          </cell>
          <cell r="AA76">
            <v>13489.791206337646</v>
          </cell>
          <cell r="AB76">
            <v>0</v>
          </cell>
          <cell r="AC76">
            <v>0</v>
          </cell>
          <cell r="AD76">
            <v>0</v>
          </cell>
          <cell r="AE76">
            <v>355758.20120633766</v>
          </cell>
          <cell r="AF76">
            <v>355758.20120633766</v>
          </cell>
          <cell r="AG76">
            <v>439581.92823057587</v>
          </cell>
          <cell r="AH76">
            <v>439581.92823057587</v>
          </cell>
        </row>
        <row r="77">
          <cell r="A77" t="str">
            <v>200425410C</v>
          </cell>
          <cell r="E77" t="str">
            <v>014</v>
          </cell>
          <cell r="F77" t="str">
            <v>No</v>
          </cell>
          <cell r="G77" t="str">
            <v>Private</v>
          </cell>
          <cell r="H77" t="str">
            <v>MERCY HOSPITAL LOGAN COUNTY</v>
          </cell>
          <cell r="I77" t="str">
            <v>200 S ACADEMY RD</v>
          </cell>
          <cell r="J77" t="str">
            <v>GUTHRIE,OK 73044-8727</v>
          </cell>
          <cell r="K77" t="str">
            <v>OK</v>
          </cell>
          <cell r="L77" t="str">
            <v>371317</v>
          </cell>
          <cell r="M77">
            <v>43647</v>
          </cell>
          <cell r="N77">
            <v>44012</v>
          </cell>
          <cell r="Q77">
            <v>0.40282184247985231</v>
          </cell>
          <cell r="S77">
            <v>4394161.29</v>
          </cell>
          <cell r="T77">
            <v>959516.25</v>
          </cell>
          <cell r="U77">
            <v>2177928.3753877906</v>
          </cell>
          <cell r="W77">
            <v>2332514.3012356246</v>
          </cell>
          <cell r="X77">
            <v>856282.84</v>
          </cell>
          <cell r="Y77">
            <v>90255.69</v>
          </cell>
          <cell r="Z77">
            <v>42529.83</v>
          </cell>
          <cell r="AA77">
            <v>8895.5426601138206</v>
          </cell>
          <cell r="AB77">
            <v>0</v>
          </cell>
          <cell r="AC77">
            <v>0</v>
          </cell>
          <cell r="AD77">
            <v>0</v>
          </cell>
          <cell r="AE77">
            <v>997963.90266011376</v>
          </cell>
          <cell r="AF77">
            <v>997963.90266011376</v>
          </cell>
          <cell r="AG77">
            <v>1334550.3985755108</v>
          </cell>
          <cell r="AH77">
            <v>1334550.3985755108</v>
          </cell>
        </row>
        <row r="78">
          <cell r="A78" t="str">
            <v>200318440B</v>
          </cell>
          <cell r="E78" t="str">
            <v>014</v>
          </cell>
          <cell r="F78" t="str">
            <v>No</v>
          </cell>
          <cell r="G78" t="str">
            <v>Private</v>
          </cell>
          <cell r="H78" t="str">
            <v>MERCY HOSPITAL TISHOMINGO</v>
          </cell>
          <cell r="I78" t="str">
            <v>1000 S BYRD ST</v>
          </cell>
          <cell r="J78" t="str">
            <v>TISHOMINGO,OK 73460-3265</v>
          </cell>
          <cell r="K78" t="str">
            <v>OK</v>
          </cell>
          <cell r="L78" t="str">
            <v>371304</v>
          </cell>
          <cell r="M78">
            <v>43647</v>
          </cell>
          <cell r="N78">
            <v>44012</v>
          </cell>
          <cell r="Q78">
            <v>0.52036963582475226</v>
          </cell>
          <cell r="S78">
            <v>2679524.56</v>
          </cell>
          <cell r="T78">
            <v>-11040.71</v>
          </cell>
          <cell r="U78">
            <v>1402345.0891240973</v>
          </cell>
          <cell r="W78">
            <v>1501881.33485661</v>
          </cell>
          <cell r="X78">
            <v>644232.57000000007</v>
          </cell>
          <cell r="Y78">
            <v>2068.64</v>
          </cell>
          <cell r="Z78">
            <v>31411.74</v>
          </cell>
          <cell r="AA78">
            <v>187.94956282346936</v>
          </cell>
          <cell r="AB78">
            <v>0</v>
          </cell>
          <cell r="AC78">
            <v>0</v>
          </cell>
          <cell r="AD78">
            <v>0</v>
          </cell>
          <cell r="AE78">
            <v>677900.89956282359</v>
          </cell>
          <cell r="AF78">
            <v>677900.89956282359</v>
          </cell>
          <cell r="AG78">
            <v>823980.43529378646</v>
          </cell>
          <cell r="AH78">
            <v>823980.43529378646</v>
          </cell>
        </row>
        <row r="79">
          <cell r="A79" t="str">
            <v>200490030A</v>
          </cell>
          <cell r="E79" t="str">
            <v>014</v>
          </cell>
          <cell r="F79" t="str">
            <v>No</v>
          </cell>
          <cell r="G79" t="str">
            <v>Private</v>
          </cell>
          <cell r="H79" t="str">
            <v>MERCY HOSPITAL WATONGA INC</v>
          </cell>
          <cell r="I79" t="str">
            <v>500 N CLARENCE NASH BLVD</v>
          </cell>
          <cell r="J79" t="str">
            <v>WATONGA,OK 73772-</v>
          </cell>
          <cell r="K79" t="str">
            <v>OK</v>
          </cell>
          <cell r="L79" t="str">
            <v>371302</v>
          </cell>
          <cell r="M79">
            <v>43647</v>
          </cell>
          <cell r="N79">
            <v>44012</v>
          </cell>
          <cell r="Q79">
            <v>0.344639979237018</v>
          </cell>
          <cell r="S79">
            <v>1963020.4</v>
          </cell>
          <cell r="T79">
            <v>56036.19</v>
          </cell>
          <cell r="U79">
            <v>702736.51270639838</v>
          </cell>
          <cell r="W79">
            <v>752615.64356829086</v>
          </cell>
          <cell r="X79">
            <v>382854.33</v>
          </cell>
          <cell r="Y79">
            <v>6317.3700000000008</v>
          </cell>
          <cell r="Z79">
            <v>22302.190000000002</v>
          </cell>
          <cell r="AA79">
            <v>2177.5019760422715</v>
          </cell>
          <cell r="AB79">
            <v>0</v>
          </cell>
          <cell r="AC79">
            <v>0</v>
          </cell>
          <cell r="AD79">
            <v>0</v>
          </cell>
          <cell r="AE79">
            <v>413651.3919760423</v>
          </cell>
          <cell r="AF79">
            <v>413651.3919760423</v>
          </cell>
          <cell r="AG79">
            <v>338964.25159224856</v>
          </cell>
          <cell r="AH79">
            <v>338964.25159224856</v>
          </cell>
        </row>
        <row r="80">
          <cell r="A80" t="str">
            <v>200423910P</v>
          </cell>
          <cell r="B80" t="str">
            <v>100700490I</v>
          </cell>
          <cell r="C80" t="str">
            <v>100700490A</v>
          </cell>
          <cell r="E80" t="str">
            <v>010</v>
          </cell>
          <cell r="F80" t="str">
            <v>Yes</v>
          </cell>
          <cell r="G80" t="str">
            <v>Private</v>
          </cell>
          <cell r="H80" t="str">
            <v>MIDWEST REGIONAL MEDICAL</v>
          </cell>
          <cell r="I80" t="str">
            <v>2825 PARKLAWN DR</v>
          </cell>
          <cell r="J80" t="str">
            <v>MIDWEST CITY,OK 73110-</v>
          </cell>
          <cell r="K80" t="str">
            <v>OK</v>
          </cell>
          <cell r="L80" t="str">
            <v>370094</v>
          </cell>
          <cell r="M80">
            <v>44013</v>
          </cell>
          <cell r="N80">
            <v>44286</v>
          </cell>
          <cell r="Q80">
            <v>5.5063807276873489E-2</v>
          </cell>
          <cell r="S80">
            <v>77580950.939999998</v>
          </cell>
          <cell r="T80">
            <v>2693544.96</v>
          </cell>
          <cell r="U80">
            <v>4420219.3714857707</v>
          </cell>
          <cell r="W80">
            <v>4641725.3440787159</v>
          </cell>
          <cell r="X80">
            <v>3044471.29</v>
          </cell>
          <cell r="Y80">
            <v>100355.62</v>
          </cell>
          <cell r="Z80">
            <v>130136.59</v>
          </cell>
          <cell r="AA80">
            <v>4635.8451203100622</v>
          </cell>
          <cell r="AB80">
            <v>0</v>
          </cell>
          <cell r="AC80">
            <v>0</v>
          </cell>
          <cell r="AD80">
            <v>0</v>
          </cell>
          <cell r="AE80">
            <v>3279599.3451203099</v>
          </cell>
          <cell r="AF80">
            <v>3279599.3451203099</v>
          </cell>
          <cell r="AG80">
            <v>1362125.998958406</v>
          </cell>
          <cell r="AH80">
            <v>1362125.998958406</v>
          </cell>
        </row>
        <row r="81">
          <cell r="A81" t="str">
            <v>200035670C</v>
          </cell>
          <cell r="E81" t="str">
            <v>010</v>
          </cell>
          <cell r="F81" t="str">
            <v>Yes</v>
          </cell>
          <cell r="G81" t="str">
            <v>Private</v>
          </cell>
          <cell r="H81" t="str">
            <v>NORTHWEST SURGICAL HOSPITAL</v>
          </cell>
          <cell r="I81" t="str">
            <v>9204 N MAY AVE</v>
          </cell>
          <cell r="J81" t="str">
            <v>OKLAHOMA CITY,OK 73120-4419</v>
          </cell>
          <cell r="K81" t="str">
            <v>OK</v>
          </cell>
          <cell r="L81" t="str">
            <v>370192</v>
          </cell>
          <cell r="M81">
            <v>43831</v>
          </cell>
          <cell r="N81">
            <v>44196</v>
          </cell>
          <cell r="Q81">
            <v>0.17568918205018108</v>
          </cell>
          <cell r="S81">
            <v>1844913.21</v>
          </cell>
          <cell r="T81">
            <v>92335.209999999992</v>
          </cell>
          <cell r="U81">
            <v>340353.59033780562</v>
          </cell>
          <cell r="W81">
            <v>360687.59597852232</v>
          </cell>
          <cell r="X81">
            <v>267049.24</v>
          </cell>
          <cell r="Y81">
            <v>9585.49</v>
          </cell>
          <cell r="Z81">
            <v>33599.24</v>
          </cell>
          <cell r="AA81">
            <v>1282.3714240381703</v>
          </cell>
          <cell r="AB81">
            <v>0</v>
          </cell>
          <cell r="AC81">
            <v>0</v>
          </cell>
          <cell r="AD81">
            <v>0</v>
          </cell>
          <cell r="AE81">
            <v>311516.34142403817</v>
          </cell>
          <cell r="AF81">
            <v>311516.34142403817</v>
          </cell>
          <cell r="AG81">
            <v>49171.254554484156</v>
          </cell>
          <cell r="AH81">
            <v>49171.254554484156</v>
          </cell>
        </row>
        <row r="82">
          <cell r="A82" t="str">
            <v>200280620A</v>
          </cell>
          <cell r="E82" t="str">
            <v>010</v>
          </cell>
          <cell r="F82" t="str">
            <v>Yes</v>
          </cell>
          <cell r="G82" t="str">
            <v>Private</v>
          </cell>
          <cell r="H82" t="str">
            <v>OKLAHOMA HEART HOSPITAL SOUTH, LLC</v>
          </cell>
          <cell r="I82" t="str">
            <v>5200 EAST I-240 SERVICE RD</v>
          </cell>
          <cell r="J82" t="str">
            <v>OKLAHOMA CITY,OK 73135-2610</v>
          </cell>
          <cell r="K82" t="str">
            <v>OK</v>
          </cell>
          <cell r="L82" t="str">
            <v>370234</v>
          </cell>
          <cell r="M82">
            <v>43831</v>
          </cell>
          <cell r="N82">
            <v>44196</v>
          </cell>
          <cell r="Q82">
            <v>0.21782233390707376</v>
          </cell>
          <cell r="S82">
            <v>19590795.32</v>
          </cell>
          <cell r="T82">
            <v>743678.87</v>
          </cell>
          <cell r="U82">
            <v>4429302.6268389532</v>
          </cell>
          <cell r="W82">
            <v>4693925.8514953861</v>
          </cell>
          <cell r="X82">
            <v>2416114.5699999998</v>
          </cell>
          <cell r="Y82">
            <v>151464.28999999998</v>
          </cell>
          <cell r="Z82">
            <v>63493.07</v>
          </cell>
          <cell r="AA82">
            <v>12927.385299594425</v>
          </cell>
          <cell r="AB82">
            <v>0</v>
          </cell>
          <cell r="AC82">
            <v>0</v>
          </cell>
          <cell r="AD82">
            <v>0</v>
          </cell>
          <cell r="AE82">
            <v>2643999.3152995943</v>
          </cell>
          <cell r="AF82">
            <v>2643999.3152995943</v>
          </cell>
          <cell r="AG82">
            <v>2049926.5361957918</v>
          </cell>
          <cell r="AH82">
            <v>2049926.5361957918</v>
          </cell>
        </row>
        <row r="83">
          <cell r="A83" t="str">
            <v>200242900A</v>
          </cell>
          <cell r="E83" t="str">
            <v>010</v>
          </cell>
          <cell r="F83" t="str">
            <v>Yes</v>
          </cell>
          <cell r="G83" t="str">
            <v>Private</v>
          </cell>
          <cell r="H83" t="str">
            <v>OKLAHOMA STATE UNIVERSITY MEDICAL TRUST</v>
          </cell>
          <cell r="I83" t="str">
            <v>744 W 9TH ST</v>
          </cell>
          <cell r="J83" t="str">
            <v>TULSA,OK 74127-</v>
          </cell>
          <cell r="K83" t="str">
            <v>OK</v>
          </cell>
          <cell r="L83" t="str">
            <v>370078</v>
          </cell>
          <cell r="M83">
            <v>43647</v>
          </cell>
          <cell r="N83">
            <v>44012</v>
          </cell>
          <cell r="Q83">
            <v>0.18272249438064428</v>
          </cell>
          <cell r="S83">
            <v>56016930.700000003</v>
          </cell>
          <cell r="T83">
            <v>2194270.67</v>
          </cell>
          <cell r="U83">
            <v>10636495.915220378</v>
          </cell>
          <cell r="W83">
            <v>11391457.642801652</v>
          </cell>
          <cell r="X83">
            <v>8046587.0999999996</v>
          </cell>
          <cell r="Y83">
            <v>257312.15999999997</v>
          </cell>
          <cell r="Z83">
            <v>329739.57999999996</v>
          </cell>
          <cell r="AA83">
            <v>23876.716851215726</v>
          </cell>
          <cell r="AB83">
            <v>0</v>
          </cell>
          <cell r="AC83">
            <v>0</v>
          </cell>
          <cell r="AD83">
            <v>0</v>
          </cell>
          <cell r="AE83">
            <v>8657515.5568512157</v>
          </cell>
          <cell r="AF83">
            <v>8657515.5568512157</v>
          </cell>
          <cell r="AG83">
            <v>2733942.0859504361</v>
          </cell>
          <cell r="AH83">
            <v>2733942.0859504361</v>
          </cell>
        </row>
        <row r="84">
          <cell r="A84" t="str">
            <v>200231400B</v>
          </cell>
          <cell r="E84" t="str">
            <v>014</v>
          </cell>
          <cell r="F84" t="str">
            <v>No</v>
          </cell>
          <cell r="G84" t="str">
            <v>Private</v>
          </cell>
          <cell r="H84" t="str">
            <v>PRAGUE HEALTHCARE AUTHORITY</v>
          </cell>
          <cell r="I84" t="str">
            <v xml:space="preserve">1322 KLABZUBA AVE  </v>
          </cell>
          <cell r="J84" t="str">
            <v>PRAGUE,OK  74864-1090</v>
          </cell>
          <cell r="K84" t="str">
            <v>OK</v>
          </cell>
          <cell r="L84">
            <v>371301</v>
          </cell>
          <cell r="M84">
            <v>43739</v>
          </cell>
          <cell r="N84">
            <v>44104</v>
          </cell>
          <cell r="Q84">
            <v>0.48003669726381898</v>
          </cell>
          <cell r="S84">
            <v>946010.57</v>
          </cell>
          <cell r="T84">
            <v>40773.78</v>
          </cell>
          <cell r="U84">
            <v>478382.25801845203</v>
          </cell>
          <cell r="W84">
            <v>509653.37872366112</v>
          </cell>
          <cell r="X84">
            <v>167449.19999999998</v>
          </cell>
          <cell r="Y84">
            <v>4900.7299999999996</v>
          </cell>
          <cell r="Z84">
            <v>5459.94</v>
          </cell>
          <cell r="AA84">
            <v>1267.211318759754</v>
          </cell>
          <cell r="AB84">
            <v>0</v>
          </cell>
          <cell r="AC84">
            <v>0</v>
          </cell>
          <cell r="AD84">
            <v>0</v>
          </cell>
          <cell r="AE84">
            <v>179077.08131875974</v>
          </cell>
          <cell r="AF84">
            <v>179077.08131875974</v>
          </cell>
          <cell r="AG84">
            <v>330576.29740490136</v>
          </cell>
          <cell r="AH84">
            <v>330576.29740490136</v>
          </cell>
        </row>
        <row r="85">
          <cell r="A85" t="str">
            <v>100699570A</v>
          </cell>
          <cell r="E85" t="str">
            <v>010</v>
          </cell>
          <cell r="F85" t="str">
            <v>Yes</v>
          </cell>
          <cell r="G85" t="str">
            <v>Private</v>
          </cell>
          <cell r="H85" t="str">
            <v>SAINT FRANCIS HOSPITAL</v>
          </cell>
          <cell r="I85" t="str">
            <v>6161 S YALE</v>
          </cell>
          <cell r="J85" t="str">
            <v>TULSA,OK 74136-0001</v>
          </cell>
          <cell r="K85" t="str">
            <v>OK</v>
          </cell>
          <cell r="L85" t="str">
            <v>370091</v>
          </cell>
          <cell r="M85">
            <v>43647</v>
          </cell>
          <cell r="N85">
            <v>44012</v>
          </cell>
          <cell r="Q85">
            <v>0.15631892405480438</v>
          </cell>
          <cell r="S85">
            <v>230184989.31</v>
          </cell>
          <cell r="T85">
            <v>15026467.969999999</v>
          </cell>
          <cell r="U85">
            <v>38357330.355696656</v>
          </cell>
          <cell r="W85">
            <v>41079873.251548685</v>
          </cell>
          <cell r="X85">
            <v>34348384.049999997</v>
          </cell>
          <cell r="Y85">
            <v>1210574.1200000001</v>
          </cell>
          <cell r="Z85">
            <v>2955724.39</v>
          </cell>
          <cell r="AA85">
            <v>570739.61014802556</v>
          </cell>
          <cell r="AB85">
            <v>0</v>
          </cell>
          <cell r="AC85">
            <v>0</v>
          </cell>
          <cell r="AD85">
            <v>167217.03999999998</v>
          </cell>
          <cell r="AE85">
            <v>39252639.210148022</v>
          </cell>
          <cell r="AF85">
            <v>39252639.210148022</v>
          </cell>
          <cell r="AG85">
            <v>1827234.0414006636</v>
          </cell>
          <cell r="AH85">
            <v>1827234.0414006636</v>
          </cell>
        </row>
        <row r="86">
          <cell r="A86" t="str">
            <v>200700900A</v>
          </cell>
          <cell r="E86" t="str">
            <v>010</v>
          </cell>
          <cell r="F86" t="str">
            <v>Yes</v>
          </cell>
          <cell r="G86" t="str">
            <v>Private</v>
          </cell>
          <cell r="H86" t="str">
            <v>SAINT FRANCIS HOSPITAL MUSKOGEE INC</v>
          </cell>
          <cell r="I86" t="str">
            <v>300 ROCKEFELLER DRIVE</v>
          </cell>
          <cell r="J86" t="str">
            <v>MUSKOGEE,OK 74401-5075</v>
          </cell>
          <cell r="K86" t="str">
            <v>OK</v>
          </cell>
          <cell r="L86" t="str">
            <v>370025</v>
          </cell>
          <cell r="M86">
            <v>43647</v>
          </cell>
          <cell r="N86">
            <v>44012</v>
          </cell>
          <cell r="Q86">
            <v>0.14199796686159569</v>
          </cell>
          <cell r="S86">
            <v>72732114.269999996</v>
          </cell>
          <cell r="T86">
            <v>5672344.3700000001</v>
          </cell>
          <cell r="U86">
            <v>11161463.724137301</v>
          </cell>
          <cell r="W86">
            <v>11953686.8399712</v>
          </cell>
          <cell r="X86">
            <v>10143489.58</v>
          </cell>
          <cell r="Y86">
            <v>383028.17000000004</v>
          </cell>
          <cell r="Z86">
            <v>524915.42999999993</v>
          </cell>
          <cell r="AA86">
            <v>157820.16123977178</v>
          </cell>
          <cell r="AB86">
            <v>0</v>
          </cell>
          <cell r="AC86">
            <v>0</v>
          </cell>
          <cell r="AD86">
            <v>198524</v>
          </cell>
          <cell r="AE86">
            <v>11407777.341239771</v>
          </cell>
          <cell r="AF86">
            <v>11407777.341239771</v>
          </cell>
          <cell r="AG86">
            <v>545909.49873142876</v>
          </cell>
          <cell r="AH86">
            <v>545909.49873142876</v>
          </cell>
        </row>
        <row r="87">
          <cell r="A87" t="str">
            <v>200031310A</v>
          </cell>
          <cell r="E87" t="str">
            <v>010</v>
          </cell>
          <cell r="F87" t="str">
            <v>Yes</v>
          </cell>
          <cell r="G87" t="str">
            <v>Private</v>
          </cell>
          <cell r="H87" t="str">
            <v>SAINT FRANCIS HOSPITAL SOUTH</v>
          </cell>
          <cell r="I87" t="str">
            <v>10501 E 91ST S</v>
          </cell>
          <cell r="J87" t="str">
            <v>TULSA,OK 74133-</v>
          </cell>
          <cell r="K87" t="str">
            <v>OK</v>
          </cell>
          <cell r="L87" t="str">
            <v>370218</v>
          </cell>
          <cell r="M87">
            <v>43647</v>
          </cell>
          <cell r="N87">
            <v>44012</v>
          </cell>
          <cell r="Q87">
            <v>0.13949006634945738</v>
          </cell>
          <cell r="S87">
            <v>47668917.349999994</v>
          </cell>
          <cell r="T87">
            <v>4233110.66</v>
          </cell>
          <cell r="U87">
            <v>7239817.3307862934</v>
          </cell>
          <cell r="W87">
            <v>7753688.1622132072</v>
          </cell>
          <cell r="X87">
            <v>5876350.3200000003</v>
          </cell>
          <cell r="Y87">
            <v>287767.69</v>
          </cell>
          <cell r="Z87">
            <v>824527.64999999991</v>
          </cell>
          <cell r="AA87">
            <v>117220.62342759495</v>
          </cell>
          <cell r="AB87">
            <v>0</v>
          </cell>
          <cell r="AC87">
            <v>0</v>
          </cell>
          <cell r="AD87">
            <v>0</v>
          </cell>
          <cell r="AE87">
            <v>7105866.2834275952</v>
          </cell>
          <cell r="AF87">
            <v>7105866.2834275952</v>
          </cell>
          <cell r="AG87">
            <v>647821.87878561206</v>
          </cell>
          <cell r="AH87">
            <v>647821.87878561206</v>
          </cell>
        </row>
        <row r="88">
          <cell r="A88" t="str">
            <v>100740840J</v>
          </cell>
          <cell r="B88" t="str">
            <v>200196450C</v>
          </cell>
          <cell r="E88" t="str">
            <v>010</v>
          </cell>
          <cell r="F88" t="str">
            <v>Yes</v>
          </cell>
          <cell r="G88" t="str">
            <v>Private</v>
          </cell>
          <cell r="H88" t="str">
            <v>ALLIANCEHEALTH SEMINOLE</v>
          </cell>
          <cell r="I88" t="str">
            <v>2401 W WRANGLER BLVD</v>
          </cell>
          <cell r="J88" t="str">
            <v>SEMINOLE,OK 74868-1917</v>
          </cell>
          <cell r="K88" t="str">
            <v>OK</v>
          </cell>
          <cell r="L88" t="str">
            <v>370229</v>
          </cell>
          <cell r="M88">
            <v>43922</v>
          </cell>
          <cell r="N88">
            <v>44286</v>
          </cell>
          <cell r="Q88">
            <v>0.23348335167101991</v>
          </cell>
          <cell r="S88">
            <v>11401478.560000001</v>
          </cell>
          <cell r="T88">
            <v>801082.21</v>
          </cell>
          <cell r="U88">
            <v>2849094.7875489015</v>
          </cell>
          <cell r="W88">
            <v>3001049.5017515146</v>
          </cell>
          <cell r="X88">
            <v>1454655.3599999999</v>
          </cell>
          <cell r="Y88">
            <v>48411.44</v>
          </cell>
          <cell r="Z88">
            <v>108436.1</v>
          </cell>
          <cell r="AA88">
            <v>8924.9693049483758</v>
          </cell>
          <cell r="AB88">
            <v>0</v>
          </cell>
          <cell r="AC88">
            <v>0</v>
          </cell>
          <cell r="AD88">
            <v>0</v>
          </cell>
          <cell r="AE88">
            <v>1620427.8693049483</v>
          </cell>
          <cell r="AF88">
            <v>1620427.8693049483</v>
          </cell>
          <cell r="AG88">
            <v>1380621.6324465664</v>
          </cell>
          <cell r="AH88">
            <v>1380621.6324465664</v>
          </cell>
        </row>
        <row r="89">
          <cell r="A89" t="str">
            <v>100697950B</v>
          </cell>
          <cell r="B89" t="str">
            <v>100697950I</v>
          </cell>
          <cell r="C89" t="str">
            <v>100697950M</v>
          </cell>
          <cell r="E89" t="str">
            <v>010</v>
          </cell>
          <cell r="F89" t="str">
            <v>Yes</v>
          </cell>
          <cell r="G89" t="str">
            <v>Private</v>
          </cell>
          <cell r="H89" t="str">
            <v>SOUTHWESTERN MEDICAL CENT</v>
          </cell>
          <cell r="I89" t="str">
            <v>5602 SW LEE BLVD</v>
          </cell>
          <cell r="J89" t="str">
            <v>LAWTON,OK 73505-9635</v>
          </cell>
          <cell r="K89" t="str">
            <v>OK</v>
          </cell>
          <cell r="L89" t="str">
            <v>370097</v>
          </cell>
          <cell r="M89">
            <v>43770</v>
          </cell>
          <cell r="N89">
            <v>44135</v>
          </cell>
          <cell r="Q89">
            <v>0.11780292983018111</v>
          </cell>
          <cell r="S89">
            <v>29564890.760000002</v>
          </cell>
          <cell r="T89">
            <v>1023374.6599999999</v>
          </cell>
          <cell r="U89">
            <v>3603387.2848992152</v>
          </cell>
          <cell r="W89">
            <v>3832123.7207288402</v>
          </cell>
          <cell r="X89">
            <v>3083414.44</v>
          </cell>
          <cell r="Y89">
            <v>40426.949999999997</v>
          </cell>
          <cell r="Z89">
            <v>373592.61000000004</v>
          </cell>
          <cell r="AA89">
            <v>41541.181729168289</v>
          </cell>
          <cell r="AB89">
            <v>0</v>
          </cell>
          <cell r="AC89">
            <v>0</v>
          </cell>
          <cell r="AD89">
            <v>0</v>
          </cell>
          <cell r="AE89">
            <v>3538975.1817291682</v>
          </cell>
          <cell r="AF89">
            <v>3538975.1817291682</v>
          </cell>
          <cell r="AG89">
            <v>293148.53899967205</v>
          </cell>
          <cell r="AH89">
            <v>293148.53899967205</v>
          </cell>
        </row>
        <row r="90">
          <cell r="A90" t="str">
            <v>100699540A</v>
          </cell>
          <cell r="E90" t="str">
            <v>010</v>
          </cell>
          <cell r="F90" t="str">
            <v>Yes</v>
          </cell>
          <cell r="G90" t="str">
            <v>Private</v>
          </cell>
          <cell r="H90" t="str">
            <v>ST ANTHONY HSP</v>
          </cell>
          <cell r="I90" t="str">
            <v>1000 N LEE AVE</v>
          </cell>
          <cell r="J90" t="str">
            <v>OKLAHOMA CITY,OK 73102-1036</v>
          </cell>
          <cell r="K90" t="str">
            <v>OK</v>
          </cell>
          <cell r="L90" t="str">
            <v>370037</v>
          </cell>
          <cell r="M90">
            <v>43831</v>
          </cell>
          <cell r="N90">
            <v>44196</v>
          </cell>
          <cell r="Q90">
            <v>0.15751171298641789</v>
          </cell>
          <cell r="S90">
            <v>210391799.63999999</v>
          </cell>
          <cell r="T90">
            <v>10728487.939999999</v>
          </cell>
          <cell r="U90">
            <v>34829035.272775143</v>
          </cell>
          <cell r="W90">
            <v>36909853.045240596</v>
          </cell>
          <cell r="X90">
            <v>21313145.149999999</v>
          </cell>
          <cell r="Y90">
            <v>472815.45999999996</v>
          </cell>
          <cell r="Z90">
            <v>1151427.08</v>
          </cell>
          <cell r="AA90">
            <v>602822.17204633076</v>
          </cell>
          <cell r="AB90">
            <v>0</v>
          </cell>
          <cell r="AC90">
            <v>0</v>
          </cell>
          <cell r="AD90">
            <v>0</v>
          </cell>
          <cell r="AE90">
            <v>23540209.862046327</v>
          </cell>
          <cell r="AF90">
            <v>23540209.862046327</v>
          </cell>
          <cell r="AG90">
            <v>13369643.183194268</v>
          </cell>
          <cell r="AH90">
            <v>13369643.183194268</v>
          </cell>
        </row>
        <row r="91">
          <cell r="A91" t="str">
            <v>100740840B</v>
          </cell>
          <cell r="E91" t="str">
            <v>010</v>
          </cell>
          <cell r="F91" t="str">
            <v>Yes</v>
          </cell>
          <cell r="G91" t="str">
            <v>Private</v>
          </cell>
          <cell r="H91" t="str">
            <v>UNITY HEALTH CENTER</v>
          </cell>
          <cell r="I91" t="str">
            <v>1102 W MACARTHUR</v>
          </cell>
          <cell r="J91" t="str">
            <v>SHAWNEE,OK 74804-1743</v>
          </cell>
          <cell r="K91" t="str">
            <v>OK</v>
          </cell>
          <cell r="L91" t="str">
            <v>370149</v>
          </cell>
          <cell r="M91">
            <v>43831</v>
          </cell>
          <cell r="N91">
            <v>44196</v>
          </cell>
          <cell r="Q91">
            <v>0.21704698638278042</v>
          </cell>
          <cell r="S91">
            <v>39593318.609999999</v>
          </cell>
          <cell r="T91">
            <v>1823727.51</v>
          </cell>
          <cell r="U91">
            <v>8989445.045222627</v>
          </cell>
          <cell r="W91">
            <v>9526508.3565720003</v>
          </cell>
          <cell r="X91">
            <v>6320685.0899999999</v>
          </cell>
          <cell r="Y91">
            <v>167668.97999999998</v>
          </cell>
          <cell r="Z91">
            <v>783752.78</v>
          </cell>
          <cell r="AA91">
            <v>142913.12685047567</v>
          </cell>
          <cell r="AB91">
            <v>0</v>
          </cell>
          <cell r="AC91">
            <v>0</v>
          </cell>
          <cell r="AD91">
            <v>0</v>
          </cell>
          <cell r="AE91">
            <v>7415019.9768504761</v>
          </cell>
          <cell r="AF91">
            <v>7415019.9768504761</v>
          </cell>
          <cell r="AG91">
            <v>2111488.3797215242</v>
          </cell>
          <cell r="AH91">
            <v>2111488.3797215242</v>
          </cell>
        </row>
        <row r="92">
          <cell r="A92" t="str">
            <v>200310990A</v>
          </cell>
          <cell r="E92" t="str">
            <v>010</v>
          </cell>
          <cell r="F92" t="str">
            <v>Yes</v>
          </cell>
          <cell r="G92" t="str">
            <v>Private</v>
          </cell>
          <cell r="H92" t="str">
            <v>ST JOHN BROKEN ARROW, INC</v>
          </cell>
          <cell r="I92" t="str">
            <v>1000 W BOISE CIRCLE</v>
          </cell>
          <cell r="J92" t="str">
            <v>BROKEN ARROW,OK 74012-4900</v>
          </cell>
          <cell r="K92" t="str">
            <v>OK</v>
          </cell>
          <cell r="L92" t="str">
            <v>370235</v>
          </cell>
          <cell r="M92">
            <v>43647</v>
          </cell>
          <cell r="N92">
            <v>44012</v>
          </cell>
          <cell r="Q92">
            <v>0.1904862394120376</v>
          </cell>
          <cell r="S92">
            <v>26607264.810000002</v>
          </cell>
          <cell r="T92">
            <v>445328.11</v>
          </cell>
          <cell r="U92">
            <v>5153146.691675514</v>
          </cell>
          <cell r="W92">
            <v>5518908.927644602</v>
          </cell>
          <cell r="X92">
            <v>3262780.46</v>
          </cell>
          <cell r="Y92">
            <v>63225.59</v>
          </cell>
          <cell r="Z92">
            <v>323697.29000000004</v>
          </cell>
          <cell r="AA92">
            <v>46344.834133264572</v>
          </cell>
          <cell r="AB92">
            <v>0</v>
          </cell>
          <cell r="AC92">
            <v>0</v>
          </cell>
          <cell r="AD92">
            <v>0</v>
          </cell>
          <cell r="AE92">
            <v>3696048.1741332645</v>
          </cell>
          <cell r="AF92">
            <v>3696048.1741332645</v>
          </cell>
          <cell r="AG92">
            <v>1822860.7535113376</v>
          </cell>
          <cell r="AH92">
            <v>1822860.7535113376</v>
          </cell>
        </row>
        <row r="93">
          <cell r="A93" t="str">
            <v>100699400A</v>
          </cell>
          <cell r="E93" t="str">
            <v>010</v>
          </cell>
          <cell r="F93" t="str">
            <v>Yes</v>
          </cell>
          <cell r="G93" t="str">
            <v>Private</v>
          </cell>
          <cell r="H93" t="str">
            <v>ST JOHN MED CTR</v>
          </cell>
          <cell r="I93" t="str">
            <v>1923 S UTICA AVENUE</v>
          </cell>
          <cell r="J93" t="str">
            <v>TULSA,OK 74104-6520</v>
          </cell>
          <cell r="K93" t="str">
            <v>OK</v>
          </cell>
          <cell r="L93" t="str">
            <v>370114</v>
          </cell>
          <cell r="M93">
            <v>43647</v>
          </cell>
          <cell r="N93">
            <v>44012</v>
          </cell>
          <cell r="Q93">
            <v>0.2001176229102849</v>
          </cell>
          <cell r="S93">
            <v>79412161.710000008</v>
          </cell>
          <cell r="T93">
            <v>3960542.3</v>
          </cell>
          <cell r="U93">
            <v>16684347.342083979</v>
          </cell>
          <cell r="W93">
            <v>17868576.038578033</v>
          </cell>
          <cell r="X93">
            <v>9644883.9600000009</v>
          </cell>
          <cell r="Y93">
            <v>453811.32</v>
          </cell>
          <cell r="Z93">
            <v>914396.01</v>
          </cell>
          <cell r="AA93">
            <v>198334.74056661752</v>
          </cell>
          <cell r="AB93">
            <v>0</v>
          </cell>
          <cell r="AC93">
            <v>0</v>
          </cell>
          <cell r="AD93">
            <v>0</v>
          </cell>
          <cell r="AE93">
            <v>11211426.030566618</v>
          </cell>
          <cell r="AF93">
            <v>11211426.030566618</v>
          </cell>
          <cell r="AG93">
            <v>6657150.0080114156</v>
          </cell>
          <cell r="AH93">
            <v>6657150.0080114156</v>
          </cell>
        </row>
        <row r="94">
          <cell r="A94" t="str">
            <v>200106410A</v>
          </cell>
          <cell r="E94" t="str">
            <v>010</v>
          </cell>
          <cell r="F94" t="str">
            <v>Yes</v>
          </cell>
          <cell r="G94" t="str">
            <v>Private</v>
          </cell>
          <cell r="H94" t="str">
            <v>ST JOHN OWASSO</v>
          </cell>
          <cell r="I94" t="str">
            <v>12451 E 100TH ST NORTH</v>
          </cell>
          <cell r="J94" t="str">
            <v>OWASSO,OK 74055-4600</v>
          </cell>
          <cell r="K94" t="str">
            <v>OK</v>
          </cell>
          <cell r="L94" t="str">
            <v>370227</v>
          </cell>
          <cell r="M94">
            <v>43647</v>
          </cell>
          <cell r="N94">
            <v>44012</v>
          </cell>
          <cell r="Q94">
            <v>0.19375645312738524</v>
          </cell>
          <cell r="S94">
            <v>15225612.859999999</v>
          </cell>
          <cell r="T94">
            <v>720309.87</v>
          </cell>
          <cell r="U94">
            <v>3089625.4300081516</v>
          </cell>
          <cell r="W94">
            <v>3308922.1768700774</v>
          </cell>
          <cell r="X94">
            <v>1936432.6</v>
          </cell>
          <cell r="Y94">
            <v>69300.160000000003</v>
          </cell>
          <cell r="Z94">
            <v>204861.11</v>
          </cell>
          <cell r="AA94">
            <v>18393.876038760547</v>
          </cell>
          <cell r="AB94">
            <v>0</v>
          </cell>
          <cell r="AC94">
            <v>0</v>
          </cell>
          <cell r="AD94">
            <v>0</v>
          </cell>
          <cell r="AE94">
            <v>2228987.7460387605</v>
          </cell>
          <cell r="AF94">
            <v>2228987.7460387605</v>
          </cell>
          <cell r="AG94">
            <v>1079934.4308313169</v>
          </cell>
          <cell r="AH94">
            <v>1079934.4308313169</v>
          </cell>
        </row>
        <row r="95">
          <cell r="A95" t="str">
            <v>100699550A</v>
          </cell>
          <cell r="E95" t="str">
            <v>014</v>
          </cell>
          <cell r="F95" t="str">
            <v>No</v>
          </cell>
          <cell r="G95" t="str">
            <v>Private</v>
          </cell>
          <cell r="H95" t="str">
            <v>ST JOHN SAPULPA INC</v>
          </cell>
          <cell r="I95" t="str">
            <v>1004 E BRYAN</v>
          </cell>
          <cell r="J95" t="str">
            <v>SAPULPA,OK 74066-4513</v>
          </cell>
          <cell r="K95" t="str">
            <v>OK</v>
          </cell>
          <cell r="L95" t="str">
            <v>371312</v>
          </cell>
          <cell r="M95">
            <v>43647</v>
          </cell>
          <cell r="N95">
            <v>44012</v>
          </cell>
          <cell r="Q95">
            <v>0.21382306476162199</v>
          </cell>
          <cell r="S95">
            <v>19291262.629999999</v>
          </cell>
          <cell r="T95">
            <v>449120.57</v>
          </cell>
          <cell r="U95">
            <v>4262736.6328232242</v>
          </cell>
          <cell r="W95">
            <v>4565298.9652108196</v>
          </cell>
          <cell r="X95">
            <v>2374627.2999999998</v>
          </cell>
          <cell r="Y95">
            <v>42973.380000000005</v>
          </cell>
          <cell r="Z95">
            <v>113693.06999999999</v>
          </cell>
          <cell r="AA95">
            <v>17792.4627190971</v>
          </cell>
          <cell r="AB95">
            <v>0</v>
          </cell>
          <cell r="AC95">
            <v>0</v>
          </cell>
          <cell r="AD95">
            <v>0</v>
          </cell>
          <cell r="AE95">
            <v>2549086.2127190968</v>
          </cell>
          <cell r="AF95">
            <v>2549086.2127190968</v>
          </cell>
          <cell r="AG95">
            <v>2016212.7524917228</v>
          </cell>
          <cell r="AH95">
            <v>2016212.7524917228</v>
          </cell>
        </row>
        <row r="96">
          <cell r="A96" t="str">
            <v>100690020A</v>
          </cell>
          <cell r="E96" t="str">
            <v>010</v>
          </cell>
          <cell r="F96" t="str">
            <v>Yes</v>
          </cell>
          <cell r="G96" t="str">
            <v>Private</v>
          </cell>
          <cell r="H96" t="str">
            <v>ST MARY'S REGIONAL MEDICAL CENTER</v>
          </cell>
          <cell r="I96" t="str">
            <v>305 S 5TH ST</v>
          </cell>
          <cell r="J96" t="str">
            <v>ENID,OK 73701-5832</v>
          </cell>
          <cell r="K96" t="str">
            <v>OK</v>
          </cell>
          <cell r="L96" t="str">
            <v>370026</v>
          </cell>
          <cell r="M96">
            <v>43831</v>
          </cell>
          <cell r="N96">
            <v>44196</v>
          </cell>
          <cell r="Q96">
            <v>0.13140444887848551</v>
          </cell>
          <cell r="S96">
            <v>31995115.460000001</v>
          </cell>
          <cell r="T96">
            <v>1730014.25</v>
          </cell>
          <cell r="U96">
            <v>4431632.0828979881</v>
          </cell>
          <cell r="W96">
            <v>4696394.4780347357</v>
          </cell>
          <cell r="X96">
            <v>2695224.92</v>
          </cell>
          <cell r="Y96">
            <v>64094.119999999995</v>
          </cell>
          <cell r="Z96">
            <v>136172.45000000001</v>
          </cell>
          <cell r="AA96">
            <v>4159.1299869045015</v>
          </cell>
          <cell r="AB96">
            <v>0</v>
          </cell>
          <cell r="AC96">
            <v>0</v>
          </cell>
          <cell r="AD96">
            <v>0</v>
          </cell>
          <cell r="AE96">
            <v>2899650.6199869048</v>
          </cell>
          <cell r="AF96">
            <v>2899650.6199869048</v>
          </cell>
          <cell r="AG96">
            <v>1796743.8580478309</v>
          </cell>
          <cell r="AH96">
            <v>1796743.8580478309</v>
          </cell>
        </row>
        <row r="97">
          <cell r="A97" t="str">
            <v>201055780B</v>
          </cell>
          <cell r="B97" t="str">
            <v>200125010B</v>
          </cell>
          <cell r="E97" t="str">
            <v>014</v>
          </cell>
          <cell r="F97" t="str">
            <v>No</v>
          </cell>
          <cell r="G97" t="str">
            <v>Private</v>
          </cell>
          <cell r="H97" t="str">
            <v>STROUD REGIONAL MEDICAL CENTER</v>
          </cell>
          <cell r="I97" t="str">
            <v>2308 W HIGHWAY 66</v>
          </cell>
          <cell r="J97" t="str">
            <v>STROUD,OK 74079-</v>
          </cell>
          <cell r="K97" t="str">
            <v>OK</v>
          </cell>
          <cell r="L97" t="str">
            <v>371316</v>
          </cell>
          <cell r="M97">
            <v>43739</v>
          </cell>
          <cell r="N97">
            <v>44104</v>
          </cell>
          <cell r="Q97">
            <v>0.95566743270618604</v>
          </cell>
          <cell r="S97">
            <v>1734996.92</v>
          </cell>
          <cell r="T97">
            <v>48539.97</v>
          </cell>
          <cell r="U97">
            <v>1721342.3551990257</v>
          </cell>
          <cell r="W97">
            <v>1833863.8872211045</v>
          </cell>
          <cell r="X97">
            <v>339982.13</v>
          </cell>
          <cell r="Y97">
            <v>7971.81</v>
          </cell>
          <cell r="Z97">
            <v>27902.45</v>
          </cell>
          <cell r="AA97">
            <v>90.707817953950638</v>
          </cell>
          <cell r="AB97">
            <v>0</v>
          </cell>
          <cell r="AC97">
            <v>0</v>
          </cell>
          <cell r="AD97">
            <v>0</v>
          </cell>
          <cell r="AE97">
            <v>375947.09781795397</v>
          </cell>
          <cell r="AF97">
            <v>375947.09781795397</v>
          </cell>
          <cell r="AG97">
            <v>1457916.7894031506</v>
          </cell>
          <cell r="AH97">
            <v>1457916.7894031506</v>
          </cell>
        </row>
        <row r="98">
          <cell r="A98" t="str">
            <v>200292720A</v>
          </cell>
          <cell r="E98" t="str">
            <v>010</v>
          </cell>
          <cell r="F98" t="str">
            <v>Yes</v>
          </cell>
          <cell r="G98" t="str">
            <v>Private</v>
          </cell>
          <cell r="H98" t="str">
            <v>SUMMIT MEDICAL CENTER, LLC</v>
          </cell>
          <cell r="I98" t="str">
            <v>1800 S RENAISSANCE BLVD</v>
          </cell>
          <cell r="J98" t="str">
            <v>EDMOND,OK 73013-3023</v>
          </cell>
          <cell r="K98" t="str">
            <v>OK</v>
          </cell>
          <cell r="L98" t="str">
            <v>370225</v>
          </cell>
          <cell r="M98">
            <v>43831</v>
          </cell>
          <cell r="N98">
            <v>44196</v>
          </cell>
          <cell r="Q98">
            <v>0.10817523023158405</v>
          </cell>
          <cell r="S98">
            <v>30155394.390000001</v>
          </cell>
          <cell r="T98">
            <v>970532.73</v>
          </cell>
          <cell r="U98">
            <v>3367054.332377506</v>
          </cell>
          <cell r="W98">
            <v>3568214.8423025245</v>
          </cell>
          <cell r="X98">
            <v>2479427.66</v>
          </cell>
          <cell r="Y98">
            <v>163463.29999999999</v>
          </cell>
          <cell r="Z98">
            <v>250723.47</v>
          </cell>
          <cell r="AA98">
            <v>43346.938570457911</v>
          </cell>
          <cell r="AB98">
            <v>0</v>
          </cell>
          <cell r="AC98">
            <v>0</v>
          </cell>
          <cell r="AD98">
            <v>0</v>
          </cell>
          <cell r="AE98">
            <v>2936961.3685704581</v>
          </cell>
          <cell r="AF98">
            <v>2936961.3685704581</v>
          </cell>
          <cell r="AG98">
            <v>631253.47373206634</v>
          </cell>
          <cell r="AH98">
            <v>631253.47373206634</v>
          </cell>
        </row>
        <row r="99">
          <cell r="A99" t="str">
            <v>201053560B</v>
          </cell>
          <cell r="B99" t="str">
            <v>200125200B</v>
          </cell>
          <cell r="E99" t="str">
            <v>014</v>
          </cell>
          <cell r="F99" t="str">
            <v>No</v>
          </cell>
          <cell r="G99" t="str">
            <v>Private</v>
          </cell>
          <cell r="H99" t="str">
            <v>THE PHYSICIANS HOSPITAL IN ANADARKO</v>
          </cell>
          <cell r="I99" t="str">
            <v>1002 E CENTRAL BLVD</v>
          </cell>
          <cell r="J99" t="str">
            <v>ANADARKO,OK 73005-</v>
          </cell>
          <cell r="K99" t="str">
            <v>OK</v>
          </cell>
          <cell r="L99" t="str">
            <v>371314</v>
          </cell>
          <cell r="M99">
            <v>43739</v>
          </cell>
          <cell r="N99">
            <v>44104</v>
          </cell>
          <cell r="Q99">
            <v>0.69296707520092427</v>
          </cell>
          <cell r="S99">
            <v>2964138.84</v>
          </cell>
          <cell r="T99">
            <v>29934.240000000002</v>
          </cell>
          <cell r="U99">
            <v>2095334.5264307586</v>
          </cell>
          <cell r="W99">
            <v>2232303.3579363804</v>
          </cell>
          <cell r="X99">
            <v>430326.64999999997</v>
          </cell>
          <cell r="Y99">
            <v>6846.1100000000006</v>
          </cell>
          <cell r="Z99">
            <v>7986.03</v>
          </cell>
          <cell r="AA99">
            <v>619.18873925096341</v>
          </cell>
          <cell r="AB99">
            <v>0</v>
          </cell>
          <cell r="AC99">
            <v>0</v>
          </cell>
          <cell r="AD99">
            <v>0</v>
          </cell>
          <cell r="AE99">
            <v>445777.97873925092</v>
          </cell>
          <cell r="AF99">
            <v>445777.97873925092</v>
          </cell>
          <cell r="AG99">
            <v>1786525.3791971295</v>
          </cell>
          <cell r="AH99">
            <v>1786525.3791971295</v>
          </cell>
        </row>
        <row r="100">
          <cell r="A100" t="str">
            <v>200019120A</v>
          </cell>
          <cell r="E100" t="str">
            <v>010</v>
          </cell>
          <cell r="F100" t="str">
            <v>Yes</v>
          </cell>
          <cell r="G100" t="str">
            <v>Private</v>
          </cell>
          <cell r="H100" t="str">
            <v>ALLIANCEHEALTH WOODWARD</v>
          </cell>
          <cell r="I100" t="str">
            <v>900 17TH ST</v>
          </cell>
          <cell r="J100" t="str">
            <v>WOODWARD,OK 73801-2448</v>
          </cell>
          <cell r="K100" t="str">
            <v>OK</v>
          </cell>
          <cell r="L100" t="str">
            <v>370002</v>
          </cell>
          <cell r="M100">
            <v>43617</v>
          </cell>
          <cell r="N100">
            <v>43982</v>
          </cell>
          <cell r="Q100">
            <v>0.14992467178824778</v>
          </cell>
          <cell r="S100">
            <v>19032977.600000001</v>
          </cell>
          <cell r="T100">
            <v>2766051.06</v>
          </cell>
          <cell r="U100">
            <v>3268212.2171531068</v>
          </cell>
          <cell r="W100">
            <v>3506163.4119952973</v>
          </cell>
          <cell r="X100">
            <v>1496141.76</v>
          </cell>
          <cell r="Y100">
            <v>105819.57</v>
          </cell>
          <cell r="Z100">
            <v>494965.76000000001</v>
          </cell>
          <cell r="AA100">
            <v>40322.044246266974</v>
          </cell>
          <cell r="AB100">
            <v>0</v>
          </cell>
          <cell r="AC100">
            <v>0</v>
          </cell>
          <cell r="AD100">
            <v>0</v>
          </cell>
          <cell r="AE100">
            <v>2137249.1342462669</v>
          </cell>
          <cell r="AF100">
            <v>2137249.1342462669</v>
          </cell>
          <cell r="AG100">
            <v>1368914.2777490304</v>
          </cell>
          <cell r="AH100">
            <v>1368914.2777490304</v>
          </cell>
        </row>
        <row r="101">
          <cell r="A101" t="str">
            <v>200702430B</v>
          </cell>
          <cell r="E101" t="str">
            <v>010</v>
          </cell>
          <cell r="F101" t="str">
            <v>Yes</v>
          </cell>
          <cell r="G101" t="str">
            <v xml:space="preserve">Private </v>
          </cell>
          <cell r="H101" t="str">
            <v>SAINT FRANCIS HOSPITAL VINITA</v>
          </cell>
          <cell r="I101" t="str">
            <v>735 N FOREMAN ST</v>
          </cell>
          <cell r="J101" t="str">
            <v>VINITA,OK 74301-1422</v>
          </cell>
          <cell r="K101" t="str">
            <v>OK</v>
          </cell>
          <cell r="L101" t="str">
            <v>370237</v>
          </cell>
          <cell r="M101">
            <v>43647</v>
          </cell>
          <cell r="N101">
            <v>44012</v>
          </cell>
          <cell r="Q101">
            <v>0.15647022340419323</v>
          </cell>
          <cell r="S101">
            <v>13193780.280000001</v>
          </cell>
          <cell r="T101">
            <v>1575415.01</v>
          </cell>
          <cell r="U101">
            <v>2310939.2865264583</v>
          </cell>
          <cell r="W101">
            <v>2474966.1173547297</v>
          </cell>
          <cell r="X101">
            <v>1484984.9500000002</v>
          </cell>
          <cell r="Y101">
            <v>91373.41</v>
          </cell>
          <cell r="Z101">
            <v>94990.81</v>
          </cell>
          <cell r="AA101">
            <v>40686.161380951424</v>
          </cell>
          <cell r="AB101">
            <v>0</v>
          </cell>
          <cell r="AC101">
            <v>0</v>
          </cell>
          <cell r="AD101">
            <v>0</v>
          </cell>
          <cell r="AE101">
            <v>1712035.3313809517</v>
          </cell>
          <cell r="AF101">
            <v>1712035.3313809517</v>
          </cell>
          <cell r="AG101">
            <v>762930.78597377799</v>
          </cell>
          <cell r="AH101">
            <v>762930.78597377799</v>
          </cell>
        </row>
        <row r="102">
          <cell r="A102" t="str">
            <v>200697510F</v>
          </cell>
          <cell r="E102" t="str">
            <v>010</v>
          </cell>
          <cell r="F102" t="str">
            <v>Yes</v>
          </cell>
          <cell r="G102" t="str">
            <v>Private-Combined</v>
          </cell>
          <cell r="H102" t="str">
            <v>CENTER FOR ORTHOPAEDIC RECONSTRUCTION &amp; EXCELLENCE</v>
          </cell>
          <cell r="I102" t="str">
            <v>3029 W. MAIN STREET</v>
          </cell>
          <cell r="J102" t="str">
            <v>JENKS,OK 74037-3465</v>
          </cell>
          <cell r="K102" t="str">
            <v>OK</v>
          </cell>
          <cell r="L102" t="str">
            <v>370041</v>
          </cell>
          <cell r="M102">
            <v>43831</v>
          </cell>
          <cell r="N102">
            <v>44196</v>
          </cell>
          <cell r="Q102">
            <v>0.16031321002366905</v>
          </cell>
          <cell r="S102">
            <v>19505168.130000003</v>
          </cell>
          <cell r="T102">
            <v>64755.53</v>
          </cell>
          <cell r="U102">
            <v>3137317.2818527506</v>
          </cell>
          <cell r="W102">
            <v>3324752.434931627</v>
          </cell>
          <cell r="X102">
            <v>1980804.2400000002</v>
          </cell>
          <cell r="Y102">
            <v>5465.98</v>
          </cell>
          <cell r="Z102">
            <v>130071.2</v>
          </cell>
          <cell r="AA102">
            <v>134155.28920645034</v>
          </cell>
          <cell r="AB102">
            <v>0</v>
          </cell>
          <cell r="AC102">
            <v>0</v>
          </cell>
          <cell r="AD102">
            <v>0</v>
          </cell>
          <cell r="AE102">
            <v>2250496.7092064507</v>
          </cell>
          <cell r="AF102">
            <v>2250496.7092064507</v>
          </cell>
          <cell r="AG102">
            <v>1074255.7257251763</v>
          </cell>
          <cell r="AH102">
            <v>1074255.7257251763</v>
          </cell>
        </row>
        <row r="103">
          <cell r="A103" t="str">
            <v>100746230B</v>
          </cell>
          <cell r="B103" t="str">
            <v>100746230C</v>
          </cell>
          <cell r="E103" t="str">
            <v>010</v>
          </cell>
          <cell r="F103" t="str">
            <v>Yes</v>
          </cell>
          <cell r="G103" t="str">
            <v>Private - Specialty</v>
          </cell>
          <cell r="H103" t="str">
            <v>COMMUNITY HOSPITAL</v>
          </cell>
          <cell r="I103" t="str">
            <v>3100 SW 89TH ST</v>
          </cell>
          <cell r="J103" t="str">
            <v>OKLAHOMA CITY,OK 73159-7900</v>
          </cell>
          <cell r="K103" t="str">
            <v>OK</v>
          </cell>
          <cell r="L103" t="str">
            <v>370203</v>
          </cell>
          <cell r="M103">
            <v>43831</v>
          </cell>
          <cell r="N103">
            <v>44196</v>
          </cell>
          <cell r="Q103">
            <v>0.16908260959845184</v>
          </cell>
          <cell r="S103">
            <v>19923986.219999999</v>
          </cell>
          <cell r="T103">
            <v>489009.98</v>
          </cell>
          <cell r="U103">
            <v>3451482.6672192807</v>
          </cell>
          <cell r="W103">
            <v>3657687.2439196934</v>
          </cell>
          <cell r="X103">
            <v>2903877.08</v>
          </cell>
          <cell r="Y103">
            <v>110274.1</v>
          </cell>
          <cell r="Z103">
            <v>269589.52</v>
          </cell>
          <cell r="AA103">
            <v>21488.856427578179</v>
          </cell>
          <cell r="AB103">
            <v>0</v>
          </cell>
          <cell r="AC103">
            <v>0</v>
          </cell>
          <cell r="AD103">
            <v>0</v>
          </cell>
          <cell r="AE103">
            <v>3305229.5564275784</v>
          </cell>
          <cell r="AF103">
            <v>3305229.5564275784</v>
          </cell>
          <cell r="AG103">
            <v>352457.68749211496</v>
          </cell>
          <cell r="AH103">
            <v>352457.68749211496</v>
          </cell>
        </row>
        <row r="104">
          <cell r="A104" t="str">
            <v>100745350B</v>
          </cell>
          <cell r="E104" t="str">
            <v>010</v>
          </cell>
          <cell r="F104" t="str">
            <v>Yes</v>
          </cell>
          <cell r="G104" t="str">
            <v>Private - Specialty</v>
          </cell>
          <cell r="H104" t="str">
            <v>LAKESIDE WOMENS CENTER OF</v>
          </cell>
          <cell r="I104" t="str">
            <v>11200 N PORTLAND AVE</v>
          </cell>
          <cell r="J104" t="str">
            <v>OKLAHOMA CITY,OK 73120-</v>
          </cell>
          <cell r="K104" t="str">
            <v>OK</v>
          </cell>
          <cell r="L104" t="str">
            <v>370199</v>
          </cell>
          <cell r="M104">
            <v>43647</v>
          </cell>
          <cell r="N104">
            <v>44012</v>
          </cell>
          <cell r="Q104">
            <v>0.14877444398760403</v>
          </cell>
          <cell r="S104">
            <v>3269184.0700000003</v>
          </cell>
          <cell r="T104">
            <v>514524.57</v>
          </cell>
          <cell r="U104">
            <v>562919.14912709349</v>
          </cell>
          <cell r="W104">
            <v>602874.26373447466</v>
          </cell>
          <cell r="X104">
            <v>276351.05000000005</v>
          </cell>
          <cell r="Y104">
            <v>26609.29</v>
          </cell>
          <cell r="Z104">
            <v>105242.95000000001</v>
          </cell>
          <cell r="AA104">
            <v>4448.9591186389589</v>
          </cell>
          <cell r="AB104">
            <v>0</v>
          </cell>
          <cell r="AC104">
            <v>0</v>
          </cell>
          <cell r="AD104">
            <v>0</v>
          </cell>
          <cell r="AE104">
            <v>412652.24911863898</v>
          </cell>
          <cell r="AF104">
            <v>412652.24911863898</v>
          </cell>
          <cell r="AG104">
            <v>190222.01461583568</v>
          </cell>
          <cell r="AH104">
            <v>190222.01461583568</v>
          </cell>
        </row>
        <row r="105">
          <cell r="A105" t="str">
            <v>200069370A</v>
          </cell>
          <cell r="E105" t="str">
            <v>010</v>
          </cell>
          <cell r="F105" t="str">
            <v>Yes</v>
          </cell>
          <cell r="G105" t="str">
            <v>Private - Specialty</v>
          </cell>
          <cell r="H105" t="str">
            <v>MCBRIDE CLINIC ORTHOPEDIC HOSPITAL</v>
          </cell>
          <cell r="I105" t="str">
            <v>9600 BROADWAY EXTENSION</v>
          </cell>
          <cell r="J105" t="str">
            <v>OKLAHOMA CITY,OK 73114-7408</v>
          </cell>
          <cell r="K105" t="str">
            <v>OK</v>
          </cell>
          <cell r="L105" t="str">
            <v>370222</v>
          </cell>
          <cell r="M105">
            <v>43831</v>
          </cell>
          <cell r="N105">
            <v>44196</v>
          </cell>
          <cell r="Q105">
            <v>0.33428008933284292</v>
          </cell>
          <cell r="S105">
            <v>2372323.84</v>
          </cell>
          <cell r="T105">
            <v>149698.75</v>
          </cell>
          <cell r="U105">
            <v>843061.93668464781</v>
          </cell>
          <cell r="W105">
            <v>893429.63270044327</v>
          </cell>
          <cell r="X105">
            <v>457776.5</v>
          </cell>
          <cell r="Y105">
            <v>28107.8</v>
          </cell>
          <cell r="Z105">
            <v>178499.27</v>
          </cell>
          <cell r="AA105">
            <v>10845.246400976304</v>
          </cell>
          <cell r="AB105">
            <v>0</v>
          </cell>
          <cell r="AC105">
            <v>0</v>
          </cell>
          <cell r="AD105">
            <v>0</v>
          </cell>
          <cell r="AE105">
            <v>675228.81640097627</v>
          </cell>
          <cell r="AF105">
            <v>675228.81640097627</v>
          </cell>
          <cell r="AG105">
            <v>218200.816299467</v>
          </cell>
          <cell r="AH105">
            <v>218200.816299467</v>
          </cell>
        </row>
        <row r="106">
          <cell r="A106" t="str">
            <v>200066700A</v>
          </cell>
          <cell r="E106" t="str">
            <v>010</v>
          </cell>
          <cell r="F106" t="str">
            <v>Yes</v>
          </cell>
          <cell r="G106" t="str">
            <v>Private - Specialty</v>
          </cell>
          <cell r="H106" t="str">
            <v>OKLAHOMA CENTER FOR ORTHOPAEDIC &amp; MULTI SPECIALTY</v>
          </cell>
          <cell r="I106" t="str">
            <v>8100 S WALKER AVE  BLDG C</v>
          </cell>
          <cell r="J106" t="str">
            <v>OKLAHOMA CITY,OK 73139-</v>
          </cell>
          <cell r="K106" t="str">
            <v>OK</v>
          </cell>
          <cell r="L106" t="str">
            <v>370212</v>
          </cell>
          <cell r="M106">
            <v>43831</v>
          </cell>
          <cell r="N106">
            <v>44196</v>
          </cell>
          <cell r="Q106">
            <v>0.20098795543176162</v>
          </cell>
          <cell r="S106">
            <v>21912506.359999999</v>
          </cell>
          <cell r="T106">
            <v>2299314.9400000004</v>
          </cell>
          <cell r="U106">
            <v>4866284.4603661764</v>
          </cell>
          <cell r="W106">
            <v>5157014.6259219665</v>
          </cell>
          <cell r="X106">
            <v>3615986</v>
          </cell>
          <cell r="Y106">
            <v>178928.3</v>
          </cell>
          <cell r="Z106">
            <v>593184.73</v>
          </cell>
          <cell r="AA106">
            <v>7987.8585994260402</v>
          </cell>
          <cell r="AB106">
            <v>0</v>
          </cell>
          <cell r="AC106">
            <v>0</v>
          </cell>
          <cell r="AD106">
            <v>0</v>
          </cell>
          <cell r="AE106">
            <v>4396086.8885994256</v>
          </cell>
          <cell r="AF106">
            <v>4396086.8885994256</v>
          </cell>
          <cell r="AG106">
            <v>760927.73732254095</v>
          </cell>
          <cell r="AH106">
            <v>760927.73732254095</v>
          </cell>
        </row>
        <row r="107">
          <cell r="A107" t="str">
            <v>200009170A</v>
          </cell>
          <cell r="E107" t="str">
            <v>010</v>
          </cell>
          <cell r="F107" t="str">
            <v>Yes</v>
          </cell>
          <cell r="G107" t="str">
            <v>Private - Specialty</v>
          </cell>
          <cell r="H107" t="str">
            <v>OKLAHOMA HEART HOSPITAL LLC</v>
          </cell>
          <cell r="I107" t="str">
            <v>4050 W MEMORIAL ROAD</v>
          </cell>
          <cell r="J107" t="str">
            <v>OKLAHOMA CITY,OK 73120-8382</v>
          </cell>
          <cell r="K107" t="str">
            <v>OK</v>
          </cell>
          <cell r="L107" t="str">
            <v>370215</v>
          </cell>
          <cell r="M107">
            <v>43831</v>
          </cell>
          <cell r="N107">
            <v>44196</v>
          </cell>
          <cell r="Q107">
            <v>0.18513467066104572</v>
          </cell>
          <cell r="S107">
            <v>22800241.75</v>
          </cell>
          <cell r="T107">
            <v>2152255.8200000003</v>
          </cell>
          <cell r="U107">
            <v>4619572.4197924938</v>
          </cell>
          <cell r="W107">
            <v>4895563.0786497388</v>
          </cell>
          <cell r="X107">
            <v>2412069.9299999997</v>
          </cell>
          <cell r="Y107">
            <v>291693.87</v>
          </cell>
          <cell r="Z107">
            <v>76635.75</v>
          </cell>
          <cell r="AA107">
            <v>17986.50596426077</v>
          </cell>
          <cell r="AB107">
            <v>0</v>
          </cell>
          <cell r="AC107">
            <v>0</v>
          </cell>
          <cell r="AD107">
            <v>0</v>
          </cell>
          <cell r="AE107">
            <v>2798386.0559642604</v>
          </cell>
          <cell r="AF107">
            <v>2798386.0559642604</v>
          </cell>
          <cell r="AG107">
            <v>2097177.0226854784</v>
          </cell>
          <cell r="AH107">
            <v>2097177.0226854784</v>
          </cell>
        </row>
        <row r="108">
          <cell r="A108" t="str">
            <v>100747140B</v>
          </cell>
          <cell r="E108" t="str">
            <v>010</v>
          </cell>
          <cell r="F108" t="str">
            <v>Yes</v>
          </cell>
          <cell r="G108" t="str">
            <v>Private - Specialty</v>
          </cell>
          <cell r="H108" t="str">
            <v>OKLAHOMA SPINE HOSPITAL</v>
          </cell>
          <cell r="I108" t="str">
            <v xml:space="preserve">14101 PARKWAY COMMONS DR  </v>
          </cell>
          <cell r="J108" t="str">
            <v>OKLAHOMA CITY,OK  73134-6012</v>
          </cell>
          <cell r="K108" t="str">
            <v>OK</v>
          </cell>
          <cell r="L108">
            <v>370206</v>
          </cell>
          <cell r="M108">
            <v>43831</v>
          </cell>
          <cell r="N108">
            <v>44196</v>
          </cell>
          <cell r="Q108">
            <v>0.20844200112886374</v>
          </cell>
          <cell r="S108">
            <v>1674365.12</v>
          </cell>
          <cell r="T108">
            <v>17841.28</v>
          </cell>
          <cell r="U108">
            <v>352726.88833907049</v>
          </cell>
          <cell r="W108">
            <v>373800.12141412182</v>
          </cell>
          <cell r="X108">
            <v>125360.14</v>
          </cell>
          <cell r="Y108">
            <v>1056.1400000000001</v>
          </cell>
          <cell r="Z108">
            <v>7690.88</v>
          </cell>
          <cell r="AA108">
            <v>9712.0045577001947</v>
          </cell>
          <cell r="AB108">
            <v>0</v>
          </cell>
          <cell r="AC108">
            <v>0</v>
          </cell>
          <cell r="AD108">
            <v>0</v>
          </cell>
          <cell r="AE108">
            <v>143819.16455770019</v>
          </cell>
          <cell r="AF108">
            <v>143819.16455770019</v>
          </cell>
          <cell r="AG108">
            <v>229980.95685642163</v>
          </cell>
          <cell r="AH108">
            <v>229980.95685642163</v>
          </cell>
        </row>
        <row r="109">
          <cell r="A109" t="str">
            <v>200108340A</v>
          </cell>
          <cell r="E109" t="str">
            <v>010</v>
          </cell>
          <cell r="F109" t="str">
            <v>Yes</v>
          </cell>
          <cell r="G109" t="str">
            <v>Private - Specialty</v>
          </cell>
          <cell r="H109" t="str">
            <v>ONECORE HEALTH</v>
          </cell>
          <cell r="I109" t="str">
            <v>1044 SW 44TH  SUITE 350</v>
          </cell>
          <cell r="J109" t="str">
            <v>OKLAHOMA CITY,OK 73109-</v>
          </cell>
          <cell r="K109" t="str">
            <v>OK</v>
          </cell>
          <cell r="L109" t="str">
            <v>370220</v>
          </cell>
          <cell r="M109">
            <v>43831</v>
          </cell>
          <cell r="N109">
            <v>44196</v>
          </cell>
          <cell r="Q109">
            <v>0.13357451853423327</v>
          </cell>
          <cell r="S109">
            <v>3689221.5</v>
          </cell>
          <cell r="T109">
            <v>318177.36</v>
          </cell>
          <cell r="U109">
            <v>535286.37329913524</v>
          </cell>
          <cell r="W109">
            <v>567266.39772978798</v>
          </cell>
          <cell r="X109">
            <v>297270.32999999996</v>
          </cell>
          <cell r="Y109">
            <v>40202.94</v>
          </cell>
          <cell r="Z109">
            <v>31568.43</v>
          </cell>
          <cell r="AA109">
            <v>150.83389392015897</v>
          </cell>
          <cell r="AB109">
            <v>0</v>
          </cell>
          <cell r="AC109">
            <v>0</v>
          </cell>
          <cell r="AD109">
            <v>0</v>
          </cell>
          <cell r="AE109">
            <v>369192.53389392013</v>
          </cell>
          <cell r="AF109">
            <v>369192.53389392013</v>
          </cell>
          <cell r="AG109">
            <v>198073.86383586784</v>
          </cell>
          <cell r="AH109">
            <v>198073.86383586784</v>
          </cell>
        </row>
        <row r="110">
          <cell r="A110" t="str">
            <v>100748450B</v>
          </cell>
          <cell r="E110" t="str">
            <v>010</v>
          </cell>
          <cell r="F110" t="str">
            <v>Yes</v>
          </cell>
          <cell r="G110" t="str">
            <v>Private - Specialty</v>
          </cell>
          <cell r="H110" t="str">
            <v>ORTHOPEDIC HOSPITAL OF OKLAHOMA</v>
          </cell>
          <cell r="I110" t="str">
            <v>2408 E. 81ST STREET</v>
          </cell>
          <cell r="J110" t="str">
            <v>TULSA,OK 74137-</v>
          </cell>
          <cell r="K110" t="str">
            <v>OK</v>
          </cell>
          <cell r="L110" t="str">
            <v>370210</v>
          </cell>
          <cell r="M110">
            <v>43831</v>
          </cell>
          <cell r="N110">
            <v>44196</v>
          </cell>
          <cell r="Q110">
            <v>0.26022489750697664</v>
          </cell>
          <cell r="S110">
            <v>19733111.460000001</v>
          </cell>
          <cell r="T110">
            <v>679867.67999999993</v>
          </cell>
          <cell r="U110">
            <v>5311965.4045185521</v>
          </cell>
          <cell r="W110">
            <v>5629322.2286130693</v>
          </cell>
          <cell r="X110">
            <v>4524175.5199999996</v>
          </cell>
          <cell r="Y110">
            <v>98515.65</v>
          </cell>
          <cell r="Z110">
            <v>286442.51</v>
          </cell>
          <cell r="AA110">
            <v>145089.62628936613</v>
          </cell>
          <cell r="AB110">
            <v>0</v>
          </cell>
          <cell r="AC110">
            <v>0</v>
          </cell>
          <cell r="AD110">
            <v>0</v>
          </cell>
          <cell r="AE110">
            <v>5054223.3062893655</v>
          </cell>
          <cell r="AF110">
            <v>5054223.3062893655</v>
          </cell>
          <cell r="AG110">
            <v>575098.92232370377</v>
          </cell>
          <cell r="AH110">
            <v>575098.92232370377</v>
          </cell>
        </row>
        <row r="111">
          <cell r="A111" t="str">
            <v>100700530A</v>
          </cell>
          <cell r="E111" t="str">
            <v>010</v>
          </cell>
          <cell r="F111" t="str">
            <v>Yes</v>
          </cell>
          <cell r="G111" t="str">
            <v>Private - Specialty</v>
          </cell>
          <cell r="H111" t="str">
            <v>SURGICAL HOSPITAL OF OKLAHOMA LLC</v>
          </cell>
          <cell r="I111" t="str">
            <v>100 SE 59TH ST</v>
          </cell>
          <cell r="J111" t="str">
            <v>OKLAHOMA CITY,OK 73129-0000</v>
          </cell>
          <cell r="K111" t="str">
            <v>OK</v>
          </cell>
          <cell r="L111" t="str">
            <v>370201</v>
          </cell>
          <cell r="M111">
            <v>43831</v>
          </cell>
          <cell r="N111">
            <v>44196</v>
          </cell>
          <cell r="Q111">
            <v>0.18002507629893247</v>
          </cell>
          <cell r="S111">
            <v>18755458.060000002</v>
          </cell>
          <cell r="T111">
            <v>-326219.74</v>
          </cell>
          <cell r="U111">
            <v>3317725.0346892108</v>
          </cell>
          <cell r="W111">
            <v>3515938.4265407845</v>
          </cell>
          <cell r="X111">
            <v>2429240.2599999998</v>
          </cell>
          <cell r="Y111">
            <v>21406.15</v>
          </cell>
          <cell r="Z111">
            <v>82269.58</v>
          </cell>
          <cell r="AA111">
            <v>1890.0789334721851</v>
          </cell>
          <cell r="AB111">
            <v>0</v>
          </cell>
          <cell r="AC111">
            <v>0</v>
          </cell>
          <cell r="AD111">
            <v>0</v>
          </cell>
          <cell r="AE111">
            <v>2534806.068933472</v>
          </cell>
          <cell r="AF111">
            <v>2534806.068933472</v>
          </cell>
          <cell r="AG111">
            <v>981132.3576073125</v>
          </cell>
          <cell r="AH111">
            <v>981132.3576073125</v>
          </cell>
        </row>
        <row r="112">
          <cell r="A112" t="str">
            <v>200006260A</v>
          </cell>
          <cell r="E112" t="str">
            <v>010</v>
          </cell>
          <cell r="F112" t="str">
            <v>Yes</v>
          </cell>
          <cell r="G112" t="str">
            <v>Private - Specialty</v>
          </cell>
          <cell r="H112" t="str">
            <v>TULSA SPINE HOSPITAL</v>
          </cell>
          <cell r="I112" t="str">
            <v>6901 S OLYMPIA AVE</v>
          </cell>
          <cell r="J112" t="str">
            <v>TULSA,OK 74132-1843</v>
          </cell>
          <cell r="K112" t="str">
            <v>OK</v>
          </cell>
          <cell r="L112" t="str">
            <v>370216</v>
          </cell>
          <cell r="M112">
            <v>43831</v>
          </cell>
          <cell r="N112">
            <v>44196</v>
          </cell>
          <cell r="Q112">
            <v>0.13771575272605135</v>
          </cell>
          <cell r="S112">
            <v>40728603.409999996</v>
          </cell>
          <cell r="T112">
            <v>1591695.98</v>
          </cell>
          <cell r="U112">
            <v>5828171.8860857012</v>
          </cell>
          <cell r="W112">
            <v>6176368.8300024979</v>
          </cell>
          <cell r="X112">
            <v>4577536.95</v>
          </cell>
          <cell r="Y112">
            <v>130388.12</v>
          </cell>
          <cell r="Z112">
            <v>507009.6</v>
          </cell>
          <cell r="AA112">
            <v>6220.9653287696437</v>
          </cell>
          <cell r="AB112">
            <v>0</v>
          </cell>
          <cell r="AC112">
            <v>0</v>
          </cell>
          <cell r="AD112">
            <v>0</v>
          </cell>
          <cell r="AE112">
            <v>5221155.6353287697</v>
          </cell>
          <cell r="AF112">
            <v>5221155.6353287697</v>
          </cell>
          <cell r="AG112">
            <v>955213.1946737282</v>
          </cell>
          <cell r="AH112">
            <v>955213.1946737282</v>
          </cell>
        </row>
        <row r="113">
          <cell r="A113" t="str">
            <v>100699360I</v>
          </cell>
          <cell r="B113" t="str">
            <v>100699360A</v>
          </cell>
          <cell r="E113" t="str">
            <v>014</v>
          </cell>
          <cell r="F113" t="str">
            <v>No</v>
          </cell>
          <cell r="G113" t="str">
            <v>Private</v>
          </cell>
          <cell r="H113" t="str">
            <v>NEWMAN MEMORIAL HOSPITAL, INC</v>
          </cell>
          <cell r="I113" t="str">
            <v>905 S MAIN</v>
          </cell>
          <cell r="J113" t="str">
            <v>SHATTUCK,OK 73858-</v>
          </cell>
          <cell r="K113" t="str">
            <v>OK</v>
          </cell>
          <cell r="L113" t="str">
            <v>371336</v>
          </cell>
          <cell r="M113">
            <v>43466</v>
          </cell>
          <cell r="N113">
            <v>43830</v>
          </cell>
          <cell r="Q113">
            <v>0.68815500373839222</v>
          </cell>
          <cell r="S113">
            <v>454678.6</v>
          </cell>
          <cell r="T113">
            <v>27549.690000000002</v>
          </cell>
          <cell r="U113">
            <v>335133.1040337148</v>
          </cell>
          <cell r="W113">
            <v>362629.39190040843</v>
          </cell>
          <cell r="X113">
            <v>93480.45</v>
          </cell>
          <cell r="Y113">
            <v>2851.34</v>
          </cell>
          <cell r="Z113">
            <v>2127.62</v>
          </cell>
          <cell r="AA113">
            <v>22.805540775351741</v>
          </cell>
          <cell r="AB113">
            <v>0</v>
          </cell>
          <cell r="AC113">
            <v>0</v>
          </cell>
          <cell r="AD113">
            <v>0</v>
          </cell>
          <cell r="AE113">
            <v>98482.215540775345</v>
          </cell>
          <cell r="AF113">
            <v>98482.215540775345</v>
          </cell>
          <cell r="AG113">
            <v>264147.1763596331</v>
          </cell>
          <cell r="AH113">
            <v>264147.1763596331</v>
          </cell>
        </row>
        <row r="114">
          <cell r="A114" t="str">
            <v>100691720C</v>
          </cell>
          <cell r="E114" t="str">
            <v>010</v>
          </cell>
          <cell r="F114" t="str">
            <v>Yes</v>
          </cell>
          <cell r="G114" t="str">
            <v>Private</v>
          </cell>
          <cell r="H114" t="str">
            <v>SOUTHWESTERN REGIONAL MEDICAL CENTER</v>
          </cell>
          <cell r="I114" t="str">
            <v>10109 EAST 79TH ST</v>
          </cell>
          <cell r="J114" t="str">
            <v>TULSA,OK 74133-</v>
          </cell>
          <cell r="K114" t="str">
            <v>OK</v>
          </cell>
          <cell r="L114" t="str">
            <v>370190</v>
          </cell>
          <cell r="M114">
            <v>43647</v>
          </cell>
          <cell r="N114">
            <v>44012</v>
          </cell>
          <cell r="Q114">
            <v>0.18816424481588798</v>
          </cell>
          <cell r="S114">
            <v>3077592.37</v>
          </cell>
          <cell r="T114">
            <v>106226</v>
          </cell>
          <cell r="U114">
            <v>605011.67893629929</v>
          </cell>
          <cell r="W114">
            <v>647954.45501380344</v>
          </cell>
          <cell r="X114">
            <v>296399.49</v>
          </cell>
          <cell r="Y114">
            <v>6877.35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303276.83999999997</v>
          </cell>
          <cell r="AF114">
            <v>303276.83999999997</v>
          </cell>
          <cell r="AG114">
            <v>344677.61501380347</v>
          </cell>
          <cell r="AH114">
            <v>344677.61501380347</v>
          </cell>
        </row>
        <row r="115">
          <cell r="A115" t="str">
            <v>200069370N</v>
          </cell>
          <cell r="E115" t="str">
            <v>010</v>
          </cell>
          <cell r="F115" t="str">
            <v>Yes</v>
          </cell>
          <cell r="G115" t="str">
            <v>Private - Specialty</v>
          </cell>
          <cell r="H115" t="str">
            <v>MCBRIDE CLINIC ORTHOPEDIC HOSPITAL LLC</v>
          </cell>
          <cell r="I115" t="str">
            <v>9801 N OKLAHOMA AVE</v>
          </cell>
          <cell r="J115" t="str">
            <v>OKLAHOMA CITY,OK 73114-0000</v>
          </cell>
          <cell r="K115" t="str">
            <v>OK</v>
          </cell>
          <cell r="L115" t="str">
            <v>370222</v>
          </cell>
          <cell r="M115">
            <v>43831</v>
          </cell>
          <cell r="N115">
            <v>44196</v>
          </cell>
          <cell r="Q115">
            <v>0.33428008933284292</v>
          </cell>
          <cell r="S115">
            <v>11506040.399999999</v>
          </cell>
          <cell r="T115">
            <v>-50035.63</v>
          </cell>
          <cell r="U115">
            <v>3867426.4894624134</v>
          </cell>
          <cell r="W115">
            <v>4098481.1170152896</v>
          </cell>
          <cell r="X115">
            <v>3139591.8</v>
          </cell>
          <cell r="Y115">
            <v>255.83</v>
          </cell>
          <cell r="Z115">
            <v>262980.13</v>
          </cell>
          <cell r="AA115">
            <v>6290.8508859659778</v>
          </cell>
          <cell r="AB115">
            <v>0</v>
          </cell>
          <cell r="AC115">
            <v>0</v>
          </cell>
          <cell r="AD115">
            <v>0</v>
          </cell>
          <cell r="AE115">
            <v>3409118.6108859656</v>
          </cell>
          <cell r="AF115">
            <v>3409118.6108859656</v>
          </cell>
          <cell r="AG115">
            <v>689362.50612932397</v>
          </cell>
          <cell r="AH115">
            <v>689362.50612932397</v>
          </cell>
        </row>
        <row r="116">
          <cell r="A116" t="str">
            <v>200925590A</v>
          </cell>
          <cell r="E116" t="str">
            <v>014</v>
          </cell>
          <cell r="F116" t="str">
            <v>No</v>
          </cell>
          <cell r="G116" t="str">
            <v>Private</v>
          </cell>
          <cell r="H116" t="str">
            <v>HASKELL REGIONAL HOSPITAL INC.</v>
          </cell>
          <cell r="I116" t="str">
            <v>401 NW H ST</v>
          </cell>
          <cell r="J116" t="str">
            <v>STIGLER,OK 74462-1625</v>
          </cell>
          <cell r="K116" t="str">
            <v>OK</v>
          </cell>
          <cell r="L116" t="str">
            <v>371335</v>
          </cell>
          <cell r="M116">
            <v>43966</v>
          </cell>
          <cell r="N116">
            <v>44196</v>
          </cell>
          <cell r="Q116">
            <v>0.81179998385088081</v>
          </cell>
          <cell r="S116">
            <v>568723.75</v>
          </cell>
          <cell r="T116">
            <v>183370</v>
          </cell>
          <cell r="U116">
            <v>616594.13607598154</v>
          </cell>
          <cell r="W116">
            <v>650484.17695352109</v>
          </cell>
          <cell r="X116">
            <v>75970.81</v>
          </cell>
          <cell r="Y116">
            <v>3082.63</v>
          </cell>
          <cell r="Z116">
            <v>184.32</v>
          </cell>
          <cell r="AA116">
            <v>128.00655885889805</v>
          </cell>
          <cell r="AB116">
            <v>0</v>
          </cell>
          <cell r="AC116">
            <v>0</v>
          </cell>
          <cell r="AD116">
            <v>0</v>
          </cell>
          <cell r="AE116">
            <v>79365.766558858901</v>
          </cell>
          <cell r="AF116">
            <v>79365.766558858901</v>
          </cell>
          <cell r="AG116">
            <v>571118.41039466218</v>
          </cell>
          <cell r="AH116">
            <v>571118.41039466218</v>
          </cell>
        </row>
        <row r="117">
          <cell r="A117" t="str">
            <v>200918290A</v>
          </cell>
          <cell r="E117" t="str">
            <v>014</v>
          </cell>
          <cell r="F117" t="str">
            <v>No</v>
          </cell>
          <cell r="G117" t="str">
            <v>Private</v>
          </cell>
          <cell r="H117" t="str">
            <v>FAIRFAX COMMUNITY HOSPITAL</v>
          </cell>
          <cell r="I117" t="str">
            <v xml:space="preserve">40 HOSPITAL ROAD  </v>
          </cell>
          <cell r="J117" t="str">
            <v>FAIRFAX,OK  74637-5084</v>
          </cell>
          <cell r="K117" t="str">
            <v>OK</v>
          </cell>
          <cell r="L117">
            <v>371318</v>
          </cell>
          <cell r="M117">
            <v>43739</v>
          </cell>
          <cell r="N117">
            <v>44104</v>
          </cell>
          <cell r="Q117">
            <v>1.1286612490108747</v>
          </cell>
          <cell r="S117">
            <v>257156.08</v>
          </cell>
          <cell r="T117">
            <v>12582.44</v>
          </cell>
          <cell r="U117">
            <v>307457.40469695127</v>
          </cell>
          <cell r="W117">
            <v>327555.42767508986</v>
          </cell>
          <cell r="X117">
            <v>38915.08</v>
          </cell>
          <cell r="Y117">
            <v>601.04999999999995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39516.130000000005</v>
          </cell>
          <cell r="AF117">
            <v>39516.130000000005</v>
          </cell>
          <cell r="AG117">
            <v>288039.29767508985</v>
          </cell>
          <cell r="AH117">
            <v>288039.29767508985</v>
          </cell>
        </row>
        <row r="118">
          <cell r="S118">
            <v>2668422221.7500005</v>
          </cell>
          <cell r="T118">
            <v>153358471.76999995</v>
          </cell>
          <cell r="U118">
            <v>426961339.49761105</v>
          </cell>
          <cell r="V118">
            <v>0</v>
          </cell>
          <cell r="W118">
            <v>455670206.23286593</v>
          </cell>
          <cell r="X118">
            <v>289994284.43000001</v>
          </cell>
          <cell r="Y118">
            <v>10574999.190000005</v>
          </cell>
          <cell r="Z118">
            <v>26213122.369999997</v>
          </cell>
          <cell r="AA118">
            <v>3184034.7135293698</v>
          </cell>
          <cell r="AB118">
            <v>0</v>
          </cell>
          <cell r="AC118">
            <v>0</v>
          </cell>
          <cell r="AD118">
            <v>365741.04</v>
          </cell>
          <cell r="AE118">
            <v>330332181.74352944</v>
          </cell>
          <cell r="AF118">
            <v>330332181.74352944</v>
          </cell>
          <cell r="AG118">
            <v>125338024.48933674</v>
          </cell>
          <cell r="AH118">
            <v>125338024.48933674</v>
          </cell>
        </row>
        <row r="126">
          <cell r="A126" t="str">
            <v>200752850A</v>
          </cell>
          <cell r="E126" t="str">
            <v>010</v>
          </cell>
          <cell r="F126" t="str">
            <v>Yes</v>
          </cell>
          <cell r="G126" t="str">
            <v>Public</v>
          </cell>
          <cell r="H126" t="str">
            <v>OU MEDICINE</v>
          </cell>
          <cell r="I126" t="str">
            <v>700 NE 13TH ST</v>
          </cell>
          <cell r="J126" t="str">
            <v>OKLAHOMA CITY,OK 73104-5047</v>
          </cell>
          <cell r="K126" t="str">
            <v>OK</v>
          </cell>
          <cell r="L126" t="str">
            <v>370093</v>
          </cell>
          <cell r="M126">
            <v>43647</v>
          </cell>
          <cell r="N126">
            <v>44012</v>
          </cell>
          <cell r="Q126">
            <v>0.11781484421886276</v>
          </cell>
          <cell r="S126">
            <v>539070470.80999994</v>
          </cell>
          <cell r="T126">
            <v>43896563.18</v>
          </cell>
          <cell r="U126">
            <v>68682170.294264317</v>
          </cell>
          <cell r="W126">
            <v>73557122.567332968</v>
          </cell>
          <cell r="X126">
            <v>38557035.119999997</v>
          </cell>
          <cell r="Y126">
            <v>1763784.1400000001</v>
          </cell>
          <cell r="Z126">
            <v>2691572.7300000004</v>
          </cell>
          <cell r="AA126">
            <v>363700.1664064292</v>
          </cell>
          <cell r="AB126">
            <v>0</v>
          </cell>
          <cell r="AC126">
            <v>0</v>
          </cell>
          <cell r="AD126">
            <v>0</v>
          </cell>
          <cell r="AE126">
            <v>43376092.156406425</v>
          </cell>
          <cell r="AF126">
            <v>43376092.156406425</v>
          </cell>
          <cell r="AG126">
            <v>30181030.410926543</v>
          </cell>
          <cell r="AH126">
            <v>0.41092654317617416</v>
          </cell>
        </row>
        <row r="127">
          <cell r="A127" t="str">
            <v>200752850A E</v>
          </cell>
          <cell r="E127" t="str">
            <v>010</v>
          </cell>
          <cell r="F127" t="str">
            <v>Yes</v>
          </cell>
          <cell r="G127" t="str">
            <v>Public</v>
          </cell>
          <cell r="H127" t="str">
            <v xml:space="preserve">OU MEDICINE EDMOND </v>
          </cell>
          <cell r="I127" t="str">
            <v>700 NE 13TH ST</v>
          </cell>
          <cell r="J127" t="str">
            <v>OKLAHOMA CITY,OK 73104-5047</v>
          </cell>
          <cell r="K127" t="str">
            <v>OK</v>
          </cell>
          <cell r="L127" t="str">
            <v>370093</v>
          </cell>
          <cell r="M127">
            <v>43647</v>
          </cell>
          <cell r="N127">
            <v>44012</v>
          </cell>
          <cell r="Q127">
            <v>0.1178</v>
          </cell>
          <cell r="S127">
            <v>31524186.16</v>
          </cell>
          <cell r="T127">
            <v>1845041.88</v>
          </cell>
          <cell r="U127">
            <v>3930895.063112</v>
          </cell>
          <cell r="W127">
            <v>4209903.8035319643</v>
          </cell>
          <cell r="X127">
            <v>2094699.7999999998</v>
          </cell>
          <cell r="Y127">
            <v>51863.57</v>
          </cell>
          <cell r="Z127">
            <v>114789.95999999999</v>
          </cell>
          <cell r="AA127">
            <v>32898.492015315438</v>
          </cell>
          <cell r="AB127">
            <v>0</v>
          </cell>
          <cell r="AC127">
            <v>0</v>
          </cell>
          <cell r="AD127">
            <v>0</v>
          </cell>
          <cell r="AE127">
            <v>2294251.8220153148</v>
          </cell>
          <cell r="AF127">
            <v>2294251.8220153148</v>
          </cell>
          <cell r="AG127">
            <v>1915651.9815166495</v>
          </cell>
          <cell r="AH127">
            <v>1915651.9815166495</v>
          </cell>
        </row>
      </sheetData>
      <sheetData sheetId="13">
        <row r="2">
          <cell r="B2" t="str">
            <v>100700720A</v>
          </cell>
          <cell r="G2" t="str">
            <v>NSGO</v>
          </cell>
        </row>
        <row r="3">
          <cell r="B3" t="str">
            <v>100749570S</v>
          </cell>
          <cell r="C3" t="str">
            <v>100749570Y</v>
          </cell>
          <cell r="D3" t="str">
            <v>100749570Z</v>
          </cell>
          <cell r="G3" t="str">
            <v>NSGO</v>
          </cell>
        </row>
        <row r="4">
          <cell r="B4" t="str">
            <v>100700880A</v>
          </cell>
          <cell r="G4" t="str">
            <v>NSGO</v>
          </cell>
        </row>
        <row r="5">
          <cell r="B5" t="str">
            <v>100700820A</v>
          </cell>
          <cell r="G5" t="str">
            <v>NSGO</v>
          </cell>
        </row>
        <row r="6">
          <cell r="B6" t="str">
            <v>100699350A</v>
          </cell>
          <cell r="G6" t="str">
            <v>NSGO</v>
          </cell>
        </row>
        <row r="7">
          <cell r="B7" t="str">
            <v>100818200B</v>
          </cell>
          <cell r="G7" t="str">
            <v>NSGO</v>
          </cell>
        </row>
        <row r="8">
          <cell r="B8" t="str">
            <v>100710530D</v>
          </cell>
          <cell r="G8" t="str">
            <v>NSGO</v>
          </cell>
        </row>
        <row r="9">
          <cell r="B9" t="str">
            <v>100700690A</v>
          </cell>
          <cell r="C9" t="str">
            <v>100700690Q</v>
          </cell>
          <cell r="D9" t="str">
            <v>100700690R</v>
          </cell>
          <cell r="G9" t="str">
            <v>NSGO</v>
          </cell>
        </row>
        <row r="10">
          <cell r="B10" t="str">
            <v>100700680A</v>
          </cell>
          <cell r="C10" t="str">
            <v>100700680I</v>
          </cell>
          <cell r="G10" t="str">
            <v>NSGO</v>
          </cell>
        </row>
        <row r="11">
          <cell r="B11" t="str">
            <v>200994090B</v>
          </cell>
          <cell r="C11" t="str">
            <v>100699890A</v>
          </cell>
          <cell r="G11" t="str">
            <v>NSGO</v>
          </cell>
        </row>
        <row r="12">
          <cell r="B12" t="str">
            <v>100699900A</v>
          </cell>
          <cell r="G12" t="str">
            <v>NSGO</v>
          </cell>
        </row>
        <row r="13">
          <cell r="B13" t="str">
            <v>100700770A</v>
          </cell>
          <cell r="G13" t="str">
            <v>NSGO</v>
          </cell>
        </row>
        <row r="14">
          <cell r="B14" t="str">
            <v>100700190A</v>
          </cell>
          <cell r="G14" t="str">
            <v>NSGO</v>
          </cell>
        </row>
        <row r="15">
          <cell r="B15" t="str">
            <v>200417790W</v>
          </cell>
          <cell r="G15" t="str">
            <v>NSGO</v>
          </cell>
        </row>
        <row r="16">
          <cell r="B16" t="str">
            <v>100699950A</v>
          </cell>
          <cell r="G16" t="str">
            <v>NSGO</v>
          </cell>
        </row>
        <row r="17">
          <cell r="B17" t="str">
            <v>200100890B</v>
          </cell>
          <cell r="G17" t="str">
            <v>NSGO</v>
          </cell>
        </row>
        <row r="18">
          <cell r="B18" t="str">
            <v>100700790A</v>
          </cell>
          <cell r="G18" t="str">
            <v>NSGO</v>
          </cell>
        </row>
        <row r="19">
          <cell r="B19" t="str">
            <v>100262850D</v>
          </cell>
          <cell r="G19" t="str">
            <v>NSGO</v>
          </cell>
        </row>
        <row r="20">
          <cell r="B20" t="str">
            <v>100700760A</v>
          </cell>
          <cell r="G20" t="str">
            <v>NSGO</v>
          </cell>
        </row>
        <row r="21">
          <cell r="B21" t="str">
            <v>100699690A</v>
          </cell>
          <cell r="G21" t="str">
            <v>NSGO</v>
          </cell>
        </row>
        <row r="22">
          <cell r="B22" t="str">
            <v>100700740A</v>
          </cell>
          <cell r="G22" t="str">
            <v>NSGO</v>
          </cell>
        </row>
        <row r="23">
          <cell r="B23" t="str">
            <v>200234090B</v>
          </cell>
          <cell r="G23" t="str">
            <v>NSGO</v>
          </cell>
        </row>
        <row r="24">
          <cell r="B24" t="str">
            <v>100819200B</v>
          </cell>
          <cell r="G24" t="str">
            <v>NSGO</v>
          </cell>
        </row>
        <row r="25">
          <cell r="B25" t="str">
            <v>100700730A</v>
          </cell>
          <cell r="G25" t="str">
            <v>NSGO</v>
          </cell>
        </row>
        <row r="26">
          <cell r="B26" t="str">
            <v>100700800A</v>
          </cell>
          <cell r="G26" t="str">
            <v>NSGO</v>
          </cell>
        </row>
        <row r="27">
          <cell r="B27" t="str">
            <v>100700780B</v>
          </cell>
          <cell r="G27" t="str">
            <v>NSGO</v>
          </cell>
        </row>
        <row r="28">
          <cell r="B28" t="str">
            <v>100699660A</v>
          </cell>
          <cell r="G28" t="str">
            <v>NSGO</v>
          </cell>
        </row>
        <row r="29">
          <cell r="B29" t="str">
            <v>200539880B</v>
          </cell>
          <cell r="G29" t="str">
            <v>NSGO</v>
          </cell>
        </row>
        <row r="30">
          <cell r="B30" t="str">
            <v>100699630A</v>
          </cell>
          <cell r="G30" t="str">
            <v>NSGO</v>
          </cell>
        </row>
        <row r="31">
          <cell r="B31" t="str">
            <v>100699960A</v>
          </cell>
          <cell r="G31" t="str">
            <v>NSGO</v>
          </cell>
        </row>
        <row r="32">
          <cell r="B32" t="str">
            <v>100700250A</v>
          </cell>
          <cell r="G32" t="str">
            <v>NSGO</v>
          </cell>
        </row>
        <row r="33">
          <cell r="B33" t="str">
            <v>100690120A</v>
          </cell>
          <cell r="G33" t="str">
            <v>NSGO</v>
          </cell>
        </row>
        <row r="34">
          <cell r="B34" t="str">
            <v>100699820A</v>
          </cell>
          <cell r="G34" t="str">
            <v>NSGO</v>
          </cell>
        </row>
        <row r="35">
          <cell r="B35" t="str">
            <v>100699830A</v>
          </cell>
          <cell r="G35" t="str">
            <v>NSGO</v>
          </cell>
        </row>
        <row r="36">
          <cell r="B36" t="str">
            <v>100699870E</v>
          </cell>
          <cell r="G36" t="str">
            <v>NSGO</v>
          </cell>
        </row>
        <row r="37">
          <cell r="B37" t="str">
            <v>100700030A</v>
          </cell>
          <cell r="C37" t="str">
            <v>100700030I</v>
          </cell>
          <cell r="G37" t="str">
            <v>Private</v>
          </cell>
        </row>
        <row r="38">
          <cell r="B38" t="str">
            <v>200435950A</v>
          </cell>
          <cell r="C38" t="str">
            <v>100697900A</v>
          </cell>
          <cell r="G38" t="str">
            <v>Private</v>
          </cell>
        </row>
        <row r="39">
          <cell r="B39" t="str">
            <v>200045700C</v>
          </cell>
          <cell r="G39" t="str">
            <v>Private</v>
          </cell>
        </row>
        <row r="40">
          <cell r="B40" t="str">
            <v>200439230A</v>
          </cell>
          <cell r="G40" t="str">
            <v>Private</v>
          </cell>
        </row>
        <row r="41">
          <cell r="B41" t="str">
            <v>100699370A</v>
          </cell>
          <cell r="G41" t="str">
            <v>Private</v>
          </cell>
        </row>
        <row r="42">
          <cell r="B42" t="str">
            <v>100696610B</v>
          </cell>
          <cell r="G42" t="str">
            <v>Private</v>
          </cell>
        </row>
        <row r="43">
          <cell r="B43" t="str">
            <v>100699420A</v>
          </cell>
          <cell r="G43" t="str">
            <v>Private</v>
          </cell>
        </row>
        <row r="44">
          <cell r="B44" t="str">
            <v>100740840J</v>
          </cell>
          <cell r="C44" t="str">
            <v>200196450C</v>
          </cell>
          <cell r="G44" t="str">
            <v>Private</v>
          </cell>
        </row>
        <row r="45">
          <cell r="B45" t="str">
            <v>200019120A</v>
          </cell>
          <cell r="G45" t="str">
            <v>Private</v>
          </cell>
        </row>
        <row r="46">
          <cell r="B46" t="str">
            <v>200102450A</v>
          </cell>
          <cell r="G46" t="str">
            <v>Private</v>
          </cell>
        </row>
        <row r="47">
          <cell r="B47" t="str">
            <v>200668710A</v>
          </cell>
          <cell r="G47" t="str">
            <v>Private</v>
          </cell>
        </row>
        <row r="48">
          <cell r="B48" t="str">
            <v>200573000A</v>
          </cell>
          <cell r="C48" t="str">
            <v>200697510F</v>
          </cell>
          <cell r="G48" t="str">
            <v>Private</v>
          </cell>
        </row>
        <row r="49">
          <cell r="B49" t="str">
            <v>100700010G</v>
          </cell>
          <cell r="G49" t="str">
            <v>Private</v>
          </cell>
        </row>
        <row r="50">
          <cell r="B50" t="str">
            <v>100746230C</v>
          </cell>
          <cell r="G50" t="str">
            <v>Private</v>
          </cell>
        </row>
        <row r="51">
          <cell r="B51" t="str">
            <v>200693850A</v>
          </cell>
          <cell r="G51" t="str">
            <v>Private</v>
          </cell>
        </row>
        <row r="52">
          <cell r="B52" t="str">
            <v>100700120A</v>
          </cell>
          <cell r="C52" t="str">
            <v>100700120N</v>
          </cell>
          <cell r="G52" t="str">
            <v>Private</v>
          </cell>
        </row>
        <row r="53">
          <cell r="B53" t="str">
            <v>100699410A</v>
          </cell>
          <cell r="C53" t="str">
            <v>100699410G</v>
          </cell>
          <cell r="D53" t="str">
            <v>100699410F</v>
          </cell>
          <cell r="G53" t="str">
            <v>Private</v>
          </cell>
        </row>
        <row r="54">
          <cell r="B54" t="str">
            <v>200044190A</v>
          </cell>
          <cell r="G54" t="str">
            <v>Private</v>
          </cell>
        </row>
        <row r="55">
          <cell r="B55" t="str">
            <v>200735850A</v>
          </cell>
          <cell r="G55" t="str">
            <v>Private</v>
          </cell>
        </row>
        <row r="56">
          <cell r="B56" t="str">
            <v>200044210A</v>
          </cell>
          <cell r="C56" t="str">
            <v>200044210B</v>
          </cell>
          <cell r="G56" t="str">
            <v>Private</v>
          </cell>
        </row>
        <row r="57">
          <cell r="B57" t="str">
            <v>100806400C</v>
          </cell>
          <cell r="C57" t="str">
            <v>100806400X</v>
          </cell>
          <cell r="D57" t="str">
            <v>100690810A</v>
          </cell>
          <cell r="E57" t="str">
            <v>100806400X</v>
          </cell>
          <cell r="F57" t="str">
            <v>100690810A</v>
          </cell>
          <cell r="G57" t="str">
            <v>Private</v>
          </cell>
        </row>
        <row r="58">
          <cell r="B58" t="str">
            <v>100689250A</v>
          </cell>
          <cell r="G58" t="str">
            <v>Private Hospital Based Psych Level II - Combined</v>
          </cell>
        </row>
        <row r="59">
          <cell r="B59" t="str">
            <v>100689250B</v>
          </cell>
          <cell r="G59" t="str">
            <v>Private Hospital Based Psych Level II - Combined</v>
          </cell>
        </row>
        <row r="60">
          <cell r="B60" t="str">
            <v>100699500A</v>
          </cell>
          <cell r="C60" t="str">
            <v>200285100D</v>
          </cell>
          <cell r="G60" t="str">
            <v>Private</v>
          </cell>
        </row>
        <row r="61">
          <cell r="B61" t="str">
            <v>200285100B</v>
          </cell>
          <cell r="G61" t="str">
            <v>Private Hospital Based Psych Level II - Combined</v>
          </cell>
        </row>
        <row r="62">
          <cell r="B62" t="str">
            <v>200285100C</v>
          </cell>
          <cell r="G62" t="str">
            <v>Private Hospital Based Psych Level II - Combined</v>
          </cell>
        </row>
        <row r="63">
          <cell r="B63" t="str">
            <v>100700610A</v>
          </cell>
          <cell r="G63" t="str">
            <v>Private</v>
          </cell>
        </row>
        <row r="64">
          <cell r="B64" t="str">
            <v>200834400A</v>
          </cell>
          <cell r="C64" t="str">
            <v>200834400C</v>
          </cell>
          <cell r="D64" t="str">
            <v>200834400B</v>
          </cell>
          <cell r="E64" t="str">
            <v>200834400D</v>
          </cell>
          <cell r="G64" t="str">
            <v>Private</v>
          </cell>
        </row>
        <row r="65">
          <cell r="B65" t="str">
            <v>100699700A</v>
          </cell>
          <cell r="G65" t="str">
            <v>Private</v>
          </cell>
        </row>
        <row r="66">
          <cell r="B66" t="str">
            <v>200405550A</v>
          </cell>
          <cell r="G66" t="str">
            <v>Private</v>
          </cell>
        </row>
        <row r="67">
          <cell r="B67" t="str">
            <v>100699440A</v>
          </cell>
          <cell r="G67" t="str">
            <v>Private</v>
          </cell>
        </row>
        <row r="68">
          <cell r="B68" t="str">
            <v>100700200A</v>
          </cell>
          <cell r="C68" t="str">
            <v>100700200R</v>
          </cell>
          <cell r="G68" t="str">
            <v>Private</v>
          </cell>
        </row>
        <row r="69">
          <cell r="B69" t="str">
            <v>100699490A</v>
          </cell>
          <cell r="C69" t="str">
            <v>100699490J</v>
          </cell>
          <cell r="D69" t="str">
            <v>100699490K</v>
          </cell>
          <cell r="G69" t="str">
            <v>Private</v>
          </cell>
        </row>
        <row r="70">
          <cell r="B70" t="str">
            <v>200509290A</v>
          </cell>
          <cell r="C70" t="str">
            <v>200509290E</v>
          </cell>
          <cell r="G70" t="str">
            <v>Private</v>
          </cell>
        </row>
        <row r="71">
          <cell r="B71" t="str">
            <v>200320810D</v>
          </cell>
          <cell r="G71" t="str">
            <v>Private</v>
          </cell>
        </row>
        <row r="72">
          <cell r="B72" t="str">
            <v>100699390A</v>
          </cell>
          <cell r="G72" t="str">
            <v>Private</v>
          </cell>
        </row>
        <row r="73">
          <cell r="B73" t="str">
            <v>100262320C</v>
          </cell>
          <cell r="C73" t="str">
            <v>100262320G</v>
          </cell>
          <cell r="G73" t="str">
            <v>Private</v>
          </cell>
        </row>
        <row r="74">
          <cell r="B74" t="str">
            <v>200423910P</v>
          </cell>
          <cell r="C74" t="str">
            <v>100700490I</v>
          </cell>
          <cell r="D74" t="str">
            <v>100700490A</v>
          </cell>
          <cell r="G74" t="str">
            <v>Private</v>
          </cell>
        </row>
        <row r="75">
          <cell r="B75" t="str">
            <v>200035670C</v>
          </cell>
          <cell r="G75" t="str">
            <v>Private</v>
          </cell>
        </row>
        <row r="76">
          <cell r="B76" t="str">
            <v>200280620A</v>
          </cell>
          <cell r="G76" t="str">
            <v>Private</v>
          </cell>
        </row>
        <row r="77">
          <cell r="B77" t="str">
            <v>200242900A</v>
          </cell>
          <cell r="G77" t="str">
            <v>Private</v>
          </cell>
        </row>
        <row r="78">
          <cell r="B78" t="str">
            <v>100700360A</v>
          </cell>
          <cell r="G78" t="str">
            <v>Private</v>
          </cell>
        </row>
        <row r="79">
          <cell r="B79" t="str">
            <v>100699570A</v>
          </cell>
          <cell r="C79" t="str">
            <v>100699570N</v>
          </cell>
          <cell r="G79" t="str">
            <v>Private</v>
          </cell>
        </row>
        <row r="80">
          <cell r="B80" t="str">
            <v>200700900A</v>
          </cell>
          <cell r="C80" t="str">
            <v>200700900B</v>
          </cell>
          <cell r="D80" t="str">
            <v>200700900C</v>
          </cell>
          <cell r="E80" t="str">
            <v>100700630A</v>
          </cell>
          <cell r="G80" t="str">
            <v>Private</v>
          </cell>
        </row>
        <row r="81">
          <cell r="B81" t="str">
            <v>200031310A</v>
          </cell>
          <cell r="G81" t="str">
            <v>Private</v>
          </cell>
        </row>
        <row r="82">
          <cell r="B82" t="str">
            <v>100697950B</v>
          </cell>
          <cell r="C82" t="str">
            <v>100697950I</v>
          </cell>
          <cell r="D82" t="str">
            <v>100697950H</v>
          </cell>
          <cell r="G82" t="str">
            <v>Private</v>
          </cell>
        </row>
        <row r="83">
          <cell r="B83" t="str">
            <v>100697950M</v>
          </cell>
          <cell r="G83" t="str">
            <v>Private Hospital Based Psych Level II - Combined</v>
          </cell>
        </row>
        <row r="84">
          <cell r="B84" t="str">
            <v>100691720C</v>
          </cell>
          <cell r="G84" t="str">
            <v>Private</v>
          </cell>
        </row>
        <row r="85">
          <cell r="B85" t="str">
            <v>100699540A</v>
          </cell>
          <cell r="C85" t="str">
            <v>100699540T</v>
          </cell>
          <cell r="G85" t="str">
            <v>Private</v>
          </cell>
        </row>
        <row r="86">
          <cell r="B86" t="str">
            <v>100699540J</v>
          </cell>
          <cell r="G86" t="str">
            <v>Private Hospital Based Psych Level II - Combined</v>
          </cell>
        </row>
        <row r="87">
          <cell r="B87" t="str">
            <v>100699540L</v>
          </cell>
          <cell r="G87" t="str">
            <v>Private Hospital Based Psych Level II - Combined</v>
          </cell>
        </row>
        <row r="88">
          <cell r="B88" t="str">
            <v>200310990A</v>
          </cell>
          <cell r="G88" t="str">
            <v>Private</v>
          </cell>
        </row>
        <row r="89">
          <cell r="B89" t="str">
            <v>100699400A</v>
          </cell>
          <cell r="G89" t="str">
            <v>Private</v>
          </cell>
        </row>
        <row r="90">
          <cell r="B90" t="str">
            <v>200106410A</v>
          </cell>
          <cell r="G90" t="str">
            <v>Private</v>
          </cell>
        </row>
        <row r="91">
          <cell r="B91" t="str">
            <v>100690020A</v>
          </cell>
          <cell r="C91" t="str">
            <v>100690020C</v>
          </cell>
          <cell r="D91" t="str">
            <v>200980810A</v>
          </cell>
          <cell r="G91" t="str">
            <v>Private</v>
          </cell>
        </row>
        <row r="92">
          <cell r="B92" t="str">
            <v>200292720A</v>
          </cell>
          <cell r="G92" t="str">
            <v>Private</v>
          </cell>
        </row>
        <row r="93">
          <cell r="B93" t="str">
            <v>100740840B</v>
          </cell>
          <cell r="G93" t="str">
            <v>Private</v>
          </cell>
        </row>
        <row r="94">
          <cell r="B94" t="str">
            <v>100700440A</v>
          </cell>
          <cell r="G94" t="str">
            <v>Private</v>
          </cell>
        </row>
        <row r="95">
          <cell r="B95" t="str">
            <v>200910710B</v>
          </cell>
          <cell r="C95" t="str">
            <v>200259440A</v>
          </cell>
          <cell r="G95" t="str">
            <v>Private</v>
          </cell>
        </row>
        <row r="96">
          <cell r="B96" t="str">
            <v>100700120Q</v>
          </cell>
          <cell r="G96" t="str">
            <v>Private</v>
          </cell>
        </row>
        <row r="97">
          <cell r="B97" t="str">
            <v>200918290A</v>
          </cell>
          <cell r="G97" t="str">
            <v>Private</v>
          </cell>
        </row>
        <row r="98">
          <cell r="B98" t="str">
            <v>200925590A</v>
          </cell>
          <cell r="C98" t="str">
            <v>200313370A</v>
          </cell>
          <cell r="G98" t="str">
            <v>Private</v>
          </cell>
        </row>
        <row r="99">
          <cell r="B99" t="str">
            <v>100700460A</v>
          </cell>
          <cell r="G99" t="str">
            <v>Private</v>
          </cell>
        </row>
        <row r="100">
          <cell r="B100" t="str">
            <v>200740630B</v>
          </cell>
          <cell r="G100" t="str">
            <v>Private</v>
          </cell>
        </row>
        <row r="101">
          <cell r="B101" t="str">
            <v>100774650D</v>
          </cell>
          <cell r="G101" t="str">
            <v>Private</v>
          </cell>
        </row>
        <row r="102">
          <cell r="B102" t="str">
            <v>100700920A</v>
          </cell>
          <cell r="G102" t="str">
            <v>Private</v>
          </cell>
        </row>
        <row r="103">
          <cell r="B103" t="str">
            <v>200226190A</v>
          </cell>
          <cell r="G103" t="str">
            <v>Private</v>
          </cell>
        </row>
        <row r="104">
          <cell r="B104" t="str">
            <v>200521810B</v>
          </cell>
          <cell r="G104" t="str">
            <v>Private</v>
          </cell>
        </row>
        <row r="105">
          <cell r="B105" t="str">
            <v>200425410C</v>
          </cell>
          <cell r="G105" t="str">
            <v>Private</v>
          </cell>
        </row>
        <row r="106">
          <cell r="B106" t="str">
            <v>200318440B</v>
          </cell>
          <cell r="G106" t="str">
            <v>Private</v>
          </cell>
        </row>
        <row r="107">
          <cell r="B107" t="str">
            <v>200490030A</v>
          </cell>
          <cell r="G107" t="str">
            <v>Private</v>
          </cell>
        </row>
        <row r="108">
          <cell r="B108" t="str">
            <v>100699360I</v>
          </cell>
          <cell r="C108" t="str">
            <v>100699360A</v>
          </cell>
          <cell r="G108" t="str">
            <v>Private</v>
          </cell>
        </row>
        <row r="109">
          <cell r="B109" t="str">
            <v>200231400B</v>
          </cell>
          <cell r="G109" t="str">
            <v>Private</v>
          </cell>
        </row>
        <row r="110">
          <cell r="B110" t="str">
            <v>100700450A</v>
          </cell>
          <cell r="G110" t="str">
            <v>Private</v>
          </cell>
        </row>
        <row r="111">
          <cell r="B111" t="str">
            <v>100699550A</v>
          </cell>
          <cell r="G111" t="str">
            <v>Private</v>
          </cell>
        </row>
        <row r="112">
          <cell r="B112" t="str">
            <v>201055780B</v>
          </cell>
          <cell r="C112" t="str">
            <v>200125010B</v>
          </cell>
          <cell r="G112" t="str">
            <v>Private</v>
          </cell>
        </row>
        <row r="113">
          <cell r="B113" t="str">
            <v>201053560B</v>
          </cell>
          <cell r="C113" t="str">
            <v>200125200B</v>
          </cell>
          <cell r="G113" t="str">
            <v>Private</v>
          </cell>
        </row>
        <row r="114">
          <cell r="B114" t="str">
            <v>200702430B</v>
          </cell>
          <cell r="C114" t="str">
            <v>200702430C</v>
          </cell>
          <cell r="G114" t="str">
            <v xml:space="preserve">Private </v>
          </cell>
        </row>
        <row r="115">
          <cell r="B115" t="str">
            <v>200119790B</v>
          </cell>
          <cell r="G115" t="str">
            <v>Private - LTCH</v>
          </cell>
        </row>
        <row r="116">
          <cell r="B116" t="str">
            <v>200347120A</v>
          </cell>
          <cell r="G116" t="str">
            <v>Private - LTCH</v>
          </cell>
        </row>
        <row r="117">
          <cell r="B117" t="str">
            <v>100689350A</v>
          </cell>
          <cell r="G117" t="str">
            <v>Private - LTCH</v>
          </cell>
        </row>
        <row r="118">
          <cell r="B118" t="str">
            <v>200224040B</v>
          </cell>
          <cell r="G118" t="str">
            <v>Private - LTCH</v>
          </cell>
        </row>
        <row r="119">
          <cell r="B119" t="str">
            <v>200119790A</v>
          </cell>
          <cell r="G119" t="str">
            <v>Private - LTCH</v>
          </cell>
        </row>
        <row r="120">
          <cell r="B120" t="str">
            <v>200080160A</v>
          </cell>
          <cell r="G120" t="str">
            <v>Private - LTCH</v>
          </cell>
        </row>
        <row r="121">
          <cell r="B121" t="str">
            <v>200085660H</v>
          </cell>
          <cell r="C121" t="str">
            <v>200085660G</v>
          </cell>
          <cell r="D121" t="str">
            <v>200085660I</v>
          </cell>
          <cell r="G121" t="str">
            <v>Private - Psychiatric Hospital</v>
          </cell>
        </row>
        <row r="122">
          <cell r="B122" t="str">
            <v>100700380P</v>
          </cell>
          <cell r="G122" t="str">
            <v>Private - Psychiatric Hospital</v>
          </cell>
        </row>
        <row r="123">
          <cell r="B123" t="str">
            <v>200718040B</v>
          </cell>
          <cell r="G123" t="str">
            <v>Private - Psychiatric Hospital</v>
          </cell>
        </row>
        <row r="124">
          <cell r="B124" t="str">
            <v>100738360L</v>
          </cell>
          <cell r="C124" t="str">
            <v>100738360N</v>
          </cell>
          <cell r="G124" t="str">
            <v>Private - Psychiatric Hospital</v>
          </cell>
        </row>
        <row r="125">
          <cell r="B125" t="str">
            <v>100701680L</v>
          </cell>
          <cell r="G125" t="str">
            <v>Private - Psychiatric Hospital</v>
          </cell>
        </row>
        <row r="126">
          <cell r="B126" t="str">
            <v>100707460F</v>
          </cell>
          <cell r="G126" t="str">
            <v>Public - Psychiatric Hospital</v>
          </cell>
        </row>
        <row r="127">
          <cell r="B127" t="str">
            <v>200673510G</v>
          </cell>
          <cell r="G127" t="str">
            <v>Private - Psychiatric Hospital</v>
          </cell>
        </row>
        <row r="128">
          <cell r="B128" t="str">
            <v>200673510E</v>
          </cell>
          <cell r="G128" t="str">
            <v>Private Acute Psych Level II</v>
          </cell>
        </row>
        <row r="129">
          <cell r="B129" t="str">
            <v>200707260A</v>
          </cell>
          <cell r="G129" t="str">
            <v>Private - Rehabilitation</v>
          </cell>
        </row>
        <row r="130">
          <cell r="B130" t="str">
            <v>200682470A</v>
          </cell>
          <cell r="G130" t="str">
            <v>Private - Rehabilitation</v>
          </cell>
        </row>
        <row r="131">
          <cell r="B131" t="str">
            <v>200028650A</v>
          </cell>
          <cell r="G131" t="str">
            <v>Private - Rehabilitation</v>
          </cell>
        </row>
        <row r="132">
          <cell r="B132" t="str">
            <v>200479750A</v>
          </cell>
          <cell r="G132" t="str">
            <v>Private - Rehabilitation</v>
          </cell>
        </row>
        <row r="133">
          <cell r="B133" t="str">
            <v>200697510F</v>
          </cell>
          <cell r="G133" t="str">
            <v>Private-Combined</v>
          </cell>
        </row>
        <row r="134">
          <cell r="B134" t="str">
            <v>100746230B</v>
          </cell>
          <cell r="G134" t="str">
            <v>Private - Specialty</v>
          </cell>
        </row>
        <row r="135">
          <cell r="B135" t="str">
            <v>200786710A</v>
          </cell>
          <cell r="G135" t="str">
            <v>Private - Specialty</v>
          </cell>
        </row>
        <row r="136">
          <cell r="B136" t="str">
            <v>100745350B</v>
          </cell>
          <cell r="G136" t="str">
            <v>Private - Specialty</v>
          </cell>
        </row>
        <row r="137">
          <cell r="B137" t="str">
            <v>200069370A</v>
          </cell>
          <cell r="G137" t="str">
            <v>Private - Specialty</v>
          </cell>
        </row>
        <row r="138">
          <cell r="B138" t="str">
            <v>200069370N</v>
          </cell>
          <cell r="G138" t="str">
            <v>Private - Specialty</v>
          </cell>
        </row>
        <row r="139">
          <cell r="B139" t="str">
            <v>200066700A</v>
          </cell>
          <cell r="G139" t="str">
            <v>Private - Specialty</v>
          </cell>
        </row>
        <row r="140">
          <cell r="B140" t="str">
            <v>200009170A</v>
          </cell>
          <cell r="G140" t="str">
            <v>Private - Specialty</v>
          </cell>
        </row>
        <row r="141">
          <cell r="B141" t="str">
            <v>100747140B</v>
          </cell>
          <cell r="G141" t="str">
            <v>Private - Specialty</v>
          </cell>
        </row>
        <row r="142">
          <cell r="B142" t="str">
            <v>200108340A</v>
          </cell>
          <cell r="G142" t="str">
            <v>Private - Specialty</v>
          </cell>
        </row>
        <row r="143">
          <cell r="B143" t="str">
            <v>100748450B</v>
          </cell>
          <cell r="G143" t="str">
            <v>Private - Specialty</v>
          </cell>
        </row>
        <row r="144">
          <cell r="B144" t="str">
            <v>200518600A</v>
          </cell>
          <cell r="G144" t="str">
            <v>Private - Specialty</v>
          </cell>
        </row>
        <row r="145">
          <cell r="B145" t="str">
            <v>100700530A</v>
          </cell>
          <cell r="G145" t="str">
            <v>Private - Specialty</v>
          </cell>
        </row>
        <row r="146">
          <cell r="B146" t="str">
            <v>200006260A</v>
          </cell>
          <cell r="G146" t="str">
            <v>Private - Specialty</v>
          </cell>
        </row>
        <row r="147">
          <cell r="B147" t="str">
            <v>100738360O</v>
          </cell>
          <cell r="C147" t="str">
            <v>100738360M</v>
          </cell>
          <cell r="G147" t="str">
            <v>Private Acute Psych Level II</v>
          </cell>
        </row>
        <row r="148">
          <cell r="B148" t="str">
            <v>100699540K</v>
          </cell>
          <cell r="G148" t="str">
            <v>Private Hospital Based Psych Level II - Combined</v>
          </cell>
        </row>
        <row r="149">
          <cell r="B149" t="str">
            <v>200752850A</v>
          </cell>
          <cell r="C149" t="str">
            <v>100689210U</v>
          </cell>
          <cell r="G149" t="str">
            <v>Public</v>
          </cell>
        </row>
        <row r="150">
          <cell r="B150" t="str">
            <v>100690030B</v>
          </cell>
          <cell r="G150" t="str">
            <v>Public - Psychiatric Hospital</v>
          </cell>
        </row>
        <row r="151">
          <cell r="B151" t="str">
            <v>100700660B</v>
          </cell>
          <cell r="G151" t="str">
            <v>Public - Psychiatric Hospital</v>
          </cell>
        </row>
        <row r="152">
          <cell r="B152" t="str">
            <v>100704080B</v>
          </cell>
          <cell r="G152" t="str">
            <v>Public - Psychiatric Hospital</v>
          </cell>
        </row>
        <row r="153">
          <cell r="B153" t="str">
            <v>100700640C</v>
          </cell>
          <cell r="G153" t="str">
            <v>Public - Psychiatric Hospital</v>
          </cell>
        </row>
        <row r="163">
          <cell r="B163" t="str">
            <v>100699740B</v>
          </cell>
          <cell r="G163" t="str">
            <v>Private-Combined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PP UPL SFY2021 Combined INP"/>
      <sheetName val="SHOPP UPL SFY2021 Combined OUT"/>
      <sheetName val="SHOPP Cost UPL SFY2021 Separate"/>
      <sheetName val="Inpt summary"/>
      <sheetName val="all hosp without matching summa"/>
      <sheetName val="Outpt summary APC"/>
      <sheetName val="Outpt Summary No APC"/>
      <sheetName val="Outpt TPL NO APC"/>
      <sheetName val="SHOPP UPL SFY2020 Combined INP"/>
      <sheetName val="SHOPP UPL SFY2020 Combined OUT"/>
      <sheetName val="SHOPP Cost UPL SFY2020 Separate"/>
    </sheetNames>
    <sheetDataSet>
      <sheetData sheetId="0"/>
      <sheetData sheetId="1"/>
      <sheetData sheetId="2">
        <row r="1">
          <cell r="D1"/>
          <cell r="J1"/>
          <cell r="K1"/>
        </row>
        <row r="2">
          <cell r="A2" t="str">
            <v xml:space="preserve">Billing ID </v>
          </cell>
          <cell r="B2" t="str">
            <v>﻿Spec</v>
          </cell>
          <cell r="C2" t="str">
            <v>Use DRG UPL Not Cost</v>
          </cell>
          <cell r="D2" t="str">
            <v>Ownership Indicator</v>
          </cell>
          <cell r="E2" t="str">
            <v>Billing Full Name</v>
          </cell>
          <cell r="F2" t="str">
            <v>Billing Full Street Addr</v>
          </cell>
          <cell r="G2" t="str">
            <v>Billing City/St/Zip Code</v>
          </cell>
          <cell r="H2" t="str">
            <v>State</v>
          </cell>
          <cell r="I2" t="str">
            <v>CMS_ID</v>
          </cell>
          <cell r="J2" t="str">
            <v>FY_BGN_DT</v>
          </cell>
          <cell r="K2" t="str">
            <v>FY_END_DT</v>
          </cell>
        </row>
        <row r="3">
          <cell r="A3" t="str">
            <v>100700440A</v>
          </cell>
          <cell r="B3" t="str">
            <v>014</v>
          </cell>
          <cell r="C3" t="str">
            <v>No</v>
          </cell>
          <cell r="D3" t="str">
            <v>Private</v>
          </cell>
          <cell r="E3" t="str">
            <v>ALLIANCE HEALTH MADILL</v>
          </cell>
          <cell r="F3" t="str">
            <v>901 S 5TH AVE.</v>
          </cell>
          <cell r="G3" t="str">
            <v>MADILL,OK 73446-0604</v>
          </cell>
          <cell r="H3" t="str">
            <v>OK</v>
          </cell>
          <cell r="I3" t="str">
            <v>371326</v>
          </cell>
          <cell r="J3">
            <v>43922</v>
          </cell>
          <cell r="K3">
            <v>44286</v>
          </cell>
        </row>
        <row r="4">
          <cell r="A4" t="str">
            <v>100700790A</v>
          </cell>
          <cell r="B4" t="str">
            <v>014</v>
          </cell>
          <cell r="C4" t="str">
            <v>No</v>
          </cell>
          <cell r="D4" t="str">
            <v>NSGO</v>
          </cell>
          <cell r="E4" t="str">
            <v>ARBUCKLE MEM HSP</v>
          </cell>
          <cell r="F4" t="str">
            <v>2011 W BROADWAY</v>
          </cell>
          <cell r="G4" t="str">
            <v>SULPHUR,OK 73086-8109</v>
          </cell>
          <cell r="H4" t="str">
            <v>OK</v>
          </cell>
          <cell r="I4" t="str">
            <v>371328</v>
          </cell>
          <cell r="J4">
            <v>43831</v>
          </cell>
          <cell r="K4">
            <v>44196</v>
          </cell>
        </row>
        <row r="5">
          <cell r="A5" t="str">
            <v>100262850D</v>
          </cell>
          <cell r="B5" t="str">
            <v>014</v>
          </cell>
          <cell r="C5" t="str">
            <v>No</v>
          </cell>
          <cell r="D5" t="str">
            <v>NSGO</v>
          </cell>
          <cell r="E5" t="str">
            <v>ATOKA COUNTY HEALTHCARE AUTHORITY</v>
          </cell>
          <cell r="F5" t="str">
            <v>1590 W LIBERTY ROAD</v>
          </cell>
          <cell r="G5" t="str">
            <v>ATOKA,OK 74525-</v>
          </cell>
          <cell r="H5" t="str">
            <v>OK</v>
          </cell>
          <cell r="I5" t="str">
            <v>371300</v>
          </cell>
          <cell r="J5">
            <v>43831</v>
          </cell>
          <cell r="K5">
            <v>44196</v>
          </cell>
        </row>
        <row r="6">
          <cell r="A6" t="str">
            <v>100700760A</v>
          </cell>
          <cell r="B6" t="str">
            <v>014</v>
          </cell>
          <cell r="C6" t="str">
            <v>No</v>
          </cell>
          <cell r="D6" t="str">
            <v>NSGO</v>
          </cell>
          <cell r="E6" t="str">
            <v>BEAVER COUNTY MEMORIAL HOSPITAL</v>
          </cell>
          <cell r="F6" t="str">
            <v xml:space="preserve">212 E. 8TH STREET  </v>
          </cell>
          <cell r="G6" t="str">
            <v xml:space="preserve">BEAVER         </v>
          </cell>
          <cell r="H6" t="str">
            <v>OK</v>
          </cell>
          <cell r="I6">
            <v>370041</v>
          </cell>
          <cell r="J6">
            <v>43466</v>
          </cell>
          <cell r="K6">
            <v>43830</v>
          </cell>
        </row>
        <row r="7">
          <cell r="A7" t="str">
            <v>200085660G</v>
          </cell>
          <cell r="B7" t="str">
            <v>634</v>
          </cell>
          <cell r="C7" t="str">
            <v>No</v>
          </cell>
          <cell r="D7" t="str">
            <v>Private - Psychiatric Hospital Combined</v>
          </cell>
          <cell r="E7" t="str">
            <v>BETHANY BEHAVIORAL HEALTH-A UNIT OF CEDAR RIDGE</v>
          </cell>
          <cell r="F7" t="str">
            <v>7600 NW 23RD</v>
          </cell>
          <cell r="G7" t="str">
            <v>BETHANY,OK 73008-4945</v>
          </cell>
          <cell r="H7" t="str">
            <v>OK</v>
          </cell>
          <cell r="I7" t="str">
            <v>374023</v>
          </cell>
          <cell r="J7">
            <v>43831</v>
          </cell>
          <cell r="K7">
            <v>44196</v>
          </cell>
        </row>
        <row r="8">
          <cell r="A8" t="str">
            <v>100699690A</v>
          </cell>
          <cell r="B8" t="str">
            <v>014</v>
          </cell>
          <cell r="C8" t="str">
            <v>No</v>
          </cell>
          <cell r="D8" t="str">
            <v>NSGO</v>
          </cell>
          <cell r="E8" t="str">
            <v>CARNEGIE TRI-COUNTY MUNICI</v>
          </cell>
          <cell r="F8" t="str">
            <v>MUNICIPAL HOSPITAL  102 N BROADWAY</v>
          </cell>
          <cell r="G8" t="str">
            <v>CARNEGIE,OK 73015-9073</v>
          </cell>
          <cell r="H8" t="str">
            <v>OK</v>
          </cell>
          <cell r="I8" t="str">
            <v>371334</v>
          </cell>
          <cell r="J8">
            <v>43586</v>
          </cell>
          <cell r="K8">
            <v>43951</v>
          </cell>
        </row>
        <row r="9">
          <cell r="A9" t="str">
            <v>200085660H</v>
          </cell>
          <cell r="B9" t="str">
            <v>634</v>
          </cell>
          <cell r="C9" t="str">
            <v>No</v>
          </cell>
          <cell r="D9" t="str">
            <v>Private - Psychiatric Hospital</v>
          </cell>
          <cell r="E9" t="str">
            <v>CEDAR RIDGE PSYCHIATRIC HOSPITAL</v>
          </cell>
          <cell r="F9" t="str">
            <v>6501 NE 50TH</v>
          </cell>
          <cell r="G9" t="str">
            <v>OKLAHOMA CITY,OK 73141-0001</v>
          </cell>
          <cell r="H9" t="str">
            <v>OK</v>
          </cell>
          <cell r="I9" t="str">
            <v>374023</v>
          </cell>
          <cell r="J9">
            <v>43831</v>
          </cell>
          <cell r="K9">
            <v>44196</v>
          </cell>
        </row>
        <row r="10">
          <cell r="A10" t="str">
            <v>200085660I</v>
          </cell>
          <cell r="B10" t="str">
            <v>635</v>
          </cell>
          <cell r="C10" t="str">
            <v>No</v>
          </cell>
          <cell r="D10" t="str">
            <v>Private - Psychiatric Hospital Combined</v>
          </cell>
          <cell r="E10" t="str">
            <v>CEDAR RIDGE PSYCHIATRIC HOSPITAL</v>
          </cell>
          <cell r="F10" t="str">
            <v>6501 NE 50TH</v>
          </cell>
          <cell r="G10" t="str">
            <v>OKLAHOMA CITY,OK 73141-0002</v>
          </cell>
          <cell r="H10" t="str">
            <v>OK</v>
          </cell>
          <cell r="I10" t="str">
            <v>374023</v>
          </cell>
          <cell r="J10">
            <v>43831</v>
          </cell>
          <cell r="K10">
            <v>44196</v>
          </cell>
        </row>
        <row r="11">
          <cell r="A11" t="str">
            <v>100700740A</v>
          </cell>
          <cell r="B11" t="str">
            <v>014</v>
          </cell>
          <cell r="C11" t="str">
            <v>No</v>
          </cell>
          <cell r="D11" t="str">
            <v>NSGO</v>
          </cell>
          <cell r="E11" t="str">
            <v>CIMARRON MEMORIAL HOSPITAL</v>
          </cell>
          <cell r="F11" t="str">
            <v>100 S ELLIS AVE</v>
          </cell>
          <cell r="G11" t="str">
            <v>BOISE CITY,OK 73933-</v>
          </cell>
          <cell r="H11" t="str">
            <v>OK</v>
          </cell>
          <cell r="I11" t="str">
            <v>371307</v>
          </cell>
          <cell r="J11">
            <v>43831</v>
          </cell>
          <cell r="K11">
            <v>44196</v>
          </cell>
        </row>
        <row r="12">
          <cell r="A12" t="str">
            <v>200234090B</v>
          </cell>
          <cell r="B12" t="str">
            <v>014</v>
          </cell>
          <cell r="C12" t="str">
            <v>No</v>
          </cell>
          <cell r="D12" t="str">
            <v>NSGO</v>
          </cell>
          <cell r="E12" t="str">
            <v>CLEVELAND AREA HOSPITAL</v>
          </cell>
          <cell r="F12" t="str">
            <v>1401 W PAWNEE ST</v>
          </cell>
          <cell r="G12" t="str">
            <v>CLEVELAND,OK 74020-3020</v>
          </cell>
          <cell r="H12" t="str">
            <v>OK</v>
          </cell>
          <cell r="I12" t="str">
            <v>371320</v>
          </cell>
          <cell r="J12">
            <v>43831</v>
          </cell>
          <cell r="K12">
            <v>44196</v>
          </cell>
        </row>
        <row r="13">
          <cell r="A13" t="str">
            <v>100819200B</v>
          </cell>
          <cell r="B13" t="str">
            <v>014</v>
          </cell>
          <cell r="C13" t="str">
            <v>No</v>
          </cell>
          <cell r="D13" t="str">
            <v>NSGO</v>
          </cell>
          <cell r="E13" t="str">
            <v>CORDELL MEMORIAL HOSPITAL</v>
          </cell>
          <cell r="F13" t="str">
            <v>1220 N GLENN ENGLISH</v>
          </cell>
          <cell r="G13" t="str">
            <v>CORDELL,OK 73632-</v>
          </cell>
          <cell r="H13" t="str">
            <v>OK</v>
          </cell>
          <cell r="I13" t="str">
            <v>371325</v>
          </cell>
          <cell r="J13">
            <v>43647</v>
          </cell>
          <cell r="K13">
            <v>44012</v>
          </cell>
        </row>
        <row r="14">
          <cell r="A14" t="str">
            <v>200259440A</v>
          </cell>
          <cell r="B14" t="str">
            <v>014</v>
          </cell>
          <cell r="C14" t="str">
            <v>No</v>
          </cell>
          <cell r="D14" t="str">
            <v>Private-Combined</v>
          </cell>
          <cell r="E14" t="str">
            <v>DRUMRIGHT REGIONAL HOSPITAL</v>
          </cell>
          <cell r="F14" t="str">
            <v>610 W BYPASS</v>
          </cell>
          <cell r="G14" t="str">
            <v>DRUMRIGHT,OK 74030-5957</v>
          </cell>
          <cell r="H14" t="str">
            <v>OK</v>
          </cell>
          <cell r="I14">
            <v>371331</v>
          </cell>
          <cell r="J14">
            <v>43934</v>
          </cell>
          <cell r="K14">
            <v>44196</v>
          </cell>
        </row>
        <row r="15">
          <cell r="A15" t="str">
            <v>100700120Q</v>
          </cell>
          <cell r="B15" t="str">
            <v>014</v>
          </cell>
          <cell r="C15" t="str">
            <v>No</v>
          </cell>
          <cell r="D15" t="str">
            <v>Private</v>
          </cell>
          <cell r="E15" t="str">
            <v>DUNCAN REGIONAL HOSPITAL INC</v>
          </cell>
          <cell r="F15" t="str">
            <v xml:space="preserve">U.S. HIGHWAYS 70 &amp; 81  </v>
          </cell>
          <cell r="G15" t="str">
            <v>WAURIKA,OK  73573-0090</v>
          </cell>
          <cell r="H15" t="str">
            <v>OK</v>
          </cell>
          <cell r="I15">
            <v>371311</v>
          </cell>
          <cell r="J15">
            <v>43647</v>
          </cell>
          <cell r="K15">
            <v>44012</v>
          </cell>
        </row>
        <row r="16">
          <cell r="A16" t="str">
            <v>100700730A</v>
          </cell>
          <cell r="B16" t="str">
            <v>014</v>
          </cell>
          <cell r="C16" t="str">
            <v>No</v>
          </cell>
          <cell r="D16" t="str">
            <v>NSGO</v>
          </cell>
          <cell r="E16" t="str">
            <v>EASTERN OKLAHOMA MEDICAL CENTER</v>
          </cell>
          <cell r="F16" t="str">
            <v>105 WALL STREET</v>
          </cell>
          <cell r="G16" t="str">
            <v>POTEAU,OK 74953-</v>
          </cell>
          <cell r="H16" t="str">
            <v>OK</v>
          </cell>
          <cell r="I16" t="str">
            <v>371337</v>
          </cell>
          <cell r="J16">
            <v>43647</v>
          </cell>
          <cell r="K16">
            <v>44012</v>
          </cell>
        </row>
        <row r="17">
          <cell r="A17" t="str">
            <v>100700800A</v>
          </cell>
          <cell r="B17" t="str">
            <v>014</v>
          </cell>
          <cell r="C17" t="str">
            <v>No</v>
          </cell>
          <cell r="D17" t="str">
            <v>NSGO</v>
          </cell>
          <cell r="E17" t="str">
            <v>FAIRVIEW HSP</v>
          </cell>
          <cell r="F17" t="str">
            <v>523 STATE RD</v>
          </cell>
          <cell r="G17" t="str">
            <v>FAIRVIEW,OK 73737-</v>
          </cell>
          <cell r="H17" t="str">
            <v>OK</v>
          </cell>
          <cell r="I17" t="str">
            <v>371329</v>
          </cell>
          <cell r="J17">
            <v>43647</v>
          </cell>
          <cell r="K17">
            <v>44012</v>
          </cell>
        </row>
        <row r="18">
          <cell r="A18" t="str">
            <v>100690030B</v>
          </cell>
          <cell r="B18" t="str">
            <v>634</v>
          </cell>
          <cell r="C18" t="str">
            <v>No</v>
          </cell>
          <cell r="D18" t="str">
            <v>Public - Psychiatric Hospital</v>
          </cell>
          <cell r="E18" t="str">
            <v>GRIFFIN MEMORIAL HOSPITAL</v>
          </cell>
          <cell r="F18" t="str">
            <v>900 E MAIN</v>
          </cell>
          <cell r="G18" t="str">
            <v>NORMAN,OK 73071-5305</v>
          </cell>
          <cell r="H18" t="str">
            <v>OK</v>
          </cell>
          <cell r="I18" t="str">
            <v>374000</v>
          </cell>
          <cell r="J18">
            <v>43647</v>
          </cell>
          <cell r="K18">
            <v>44012</v>
          </cell>
        </row>
        <row r="19">
          <cell r="A19" t="str">
            <v>100699660A</v>
          </cell>
          <cell r="B19" t="str">
            <v>014</v>
          </cell>
          <cell r="C19" t="str">
            <v>No</v>
          </cell>
          <cell r="D19" t="str">
            <v>NSGO</v>
          </cell>
          <cell r="E19" t="str">
            <v>HARPER CO COM HSP</v>
          </cell>
          <cell r="F19" t="str">
            <v>1003 US HWY 64 NORTH</v>
          </cell>
          <cell r="G19" t="str">
            <v>BUFFALO,OK 73834-0064</v>
          </cell>
          <cell r="H19" t="str">
            <v>OK</v>
          </cell>
          <cell r="I19" t="str">
            <v>371324</v>
          </cell>
          <cell r="J19">
            <v>43739</v>
          </cell>
          <cell r="K19">
            <v>44104</v>
          </cell>
        </row>
        <row r="20">
          <cell r="A20" t="str">
            <v>200313370A</v>
          </cell>
          <cell r="B20" t="str">
            <v>014</v>
          </cell>
          <cell r="C20" t="str">
            <v>No</v>
          </cell>
          <cell r="D20" t="str">
            <v>Private-Combined</v>
          </cell>
          <cell r="E20" t="str">
            <v>HASKELL COUNTY COMMUNITY HOSPITAL</v>
          </cell>
          <cell r="F20" t="str">
            <v xml:space="preserve">401 NW H ST  </v>
          </cell>
          <cell r="G20" t="str">
            <v>STIGLER,OK  74462-1625</v>
          </cell>
          <cell r="H20" t="str">
            <v>OK</v>
          </cell>
          <cell r="I20" t="e">
            <v>#N/A</v>
          </cell>
          <cell r="J20" t="e">
            <v>#N/A</v>
          </cell>
          <cell r="K20" t="e">
            <v>#N/A</v>
          </cell>
        </row>
        <row r="21">
          <cell r="A21" t="str">
            <v>200539880B</v>
          </cell>
          <cell r="B21" t="str">
            <v>014</v>
          </cell>
          <cell r="C21" t="str">
            <v>No</v>
          </cell>
          <cell r="D21" t="str">
            <v>NSGO</v>
          </cell>
          <cell r="E21" t="str">
            <v>HOLDENVILLE GENERAL HOSPITAL</v>
          </cell>
          <cell r="F21" t="str">
            <v>100 MCDOUGAL DRIVE</v>
          </cell>
          <cell r="G21" t="str">
            <v>HOLDENVILLE,OK 74848-2822</v>
          </cell>
          <cell r="H21" t="str">
            <v>OK</v>
          </cell>
          <cell r="I21" t="str">
            <v>371321</v>
          </cell>
          <cell r="J21">
            <v>43647</v>
          </cell>
          <cell r="K21">
            <v>44012</v>
          </cell>
        </row>
        <row r="22">
          <cell r="A22" t="str">
            <v>100700670A</v>
          </cell>
          <cell r="B22" t="str">
            <v>012</v>
          </cell>
          <cell r="C22" t="str">
            <v>No</v>
          </cell>
          <cell r="D22" t="str">
            <v>Public - Rehabilitation</v>
          </cell>
          <cell r="E22" t="str">
            <v>J D MCCARTY C P CTR</v>
          </cell>
          <cell r="F22" t="str">
            <v>2002 EAST ROBINSON</v>
          </cell>
          <cell r="G22" t="str">
            <v>NORMAN,OK 73071-</v>
          </cell>
          <cell r="H22" t="str">
            <v>OK</v>
          </cell>
          <cell r="I22" t="str">
            <v>373300</v>
          </cell>
          <cell r="J22">
            <v>43647</v>
          </cell>
          <cell r="K22">
            <v>44012</v>
          </cell>
        </row>
        <row r="23">
          <cell r="A23" t="str">
            <v>100700780B</v>
          </cell>
          <cell r="B23" t="str">
            <v>014</v>
          </cell>
          <cell r="C23" t="str">
            <v>No</v>
          </cell>
          <cell r="D23" t="str">
            <v>NSGO</v>
          </cell>
          <cell r="E23" t="str">
            <v>HARMON MEM HSP</v>
          </cell>
          <cell r="F23" t="str">
            <v>400 E CHESTNUT</v>
          </cell>
          <cell r="G23" t="str">
            <v>HOLLIS,OK 73550-2032</v>
          </cell>
          <cell r="H23" t="str">
            <v>OK</v>
          </cell>
          <cell r="I23" t="str">
            <v>371338</v>
          </cell>
          <cell r="J23">
            <v>43647</v>
          </cell>
          <cell r="K23">
            <v>44012</v>
          </cell>
        </row>
        <row r="24">
          <cell r="A24" t="str">
            <v>100700460A</v>
          </cell>
          <cell r="B24" t="str">
            <v>014</v>
          </cell>
          <cell r="C24" t="str">
            <v>No</v>
          </cell>
          <cell r="D24" t="str">
            <v>Private</v>
          </cell>
          <cell r="E24" t="str">
            <v>JANE PHILLIPS NOWATA</v>
          </cell>
          <cell r="F24" t="str">
            <v>237 S LOCUST STREET</v>
          </cell>
          <cell r="G24" t="str">
            <v>NOWATA,OK 74048-</v>
          </cell>
          <cell r="H24" t="str">
            <v>OK</v>
          </cell>
          <cell r="I24" t="str">
            <v>371305</v>
          </cell>
          <cell r="J24">
            <v>43647</v>
          </cell>
          <cell r="K24">
            <v>44012</v>
          </cell>
        </row>
        <row r="25">
          <cell r="A25" t="str">
            <v>100700660B</v>
          </cell>
          <cell r="B25" t="str">
            <v>634</v>
          </cell>
          <cell r="C25" t="str">
            <v>No</v>
          </cell>
          <cell r="D25" t="str">
            <v>Public - Psychiatric Hospital</v>
          </cell>
          <cell r="E25" t="str">
            <v>JIM TALIAFERRO MHC</v>
          </cell>
          <cell r="F25" t="str">
            <v>602 SW 38TH STREET</v>
          </cell>
          <cell r="G25" t="str">
            <v>LAWTON,OK 73505-6912</v>
          </cell>
          <cell r="H25" t="str">
            <v>OK</v>
          </cell>
          <cell r="I25" t="str">
            <v>374008</v>
          </cell>
          <cell r="J25">
            <v>43647</v>
          </cell>
          <cell r="K25">
            <v>44012</v>
          </cell>
        </row>
        <row r="26">
          <cell r="A26" t="str">
            <v>100700380P</v>
          </cell>
          <cell r="B26" t="str">
            <v>634</v>
          </cell>
          <cell r="C26" t="str">
            <v>No</v>
          </cell>
          <cell r="D26" t="str">
            <v>Private - Psychiatric Hospital</v>
          </cell>
          <cell r="E26" t="str">
            <v>LAUREATE PSYCHIATRIC CLINIC &amp; HOSPITAL INC</v>
          </cell>
          <cell r="F26" t="str">
            <v>6655 SOUTH YALE</v>
          </cell>
          <cell r="G26" t="str">
            <v>TULSA,OK 74136-3326</v>
          </cell>
          <cell r="H26" t="str">
            <v>OK</v>
          </cell>
          <cell r="I26" t="str">
            <v>374020</v>
          </cell>
          <cell r="J26">
            <v>43647</v>
          </cell>
          <cell r="K26">
            <v>44012</v>
          </cell>
        </row>
        <row r="27">
          <cell r="A27" t="str">
            <v>200740630B</v>
          </cell>
          <cell r="B27" t="str">
            <v>014</v>
          </cell>
          <cell r="C27" t="str">
            <v>No</v>
          </cell>
          <cell r="D27" t="str">
            <v>Private</v>
          </cell>
          <cell r="E27" t="str">
            <v>MANGUM REGIONAL MEDICAL CENTER</v>
          </cell>
          <cell r="F27" t="str">
            <v>ONE WICKERSHAM DRIVE</v>
          </cell>
          <cell r="G27" t="str">
            <v>MANGUM,OK 73554-0000</v>
          </cell>
          <cell r="H27" t="str">
            <v>OK</v>
          </cell>
          <cell r="I27" t="str">
            <v>371330</v>
          </cell>
          <cell r="J27">
            <v>43831</v>
          </cell>
          <cell r="K27">
            <v>44196</v>
          </cell>
        </row>
        <row r="28">
          <cell r="A28" t="str">
            <v>100774650D</v>
          </cell>
          <cell r="B28" t="str">
            <v>014</v>
          </cell>
          <cell r="C28" t="str">
            <v>No</v>
          </cell>
          <cell r="D28" t="str">
            <v>Private</v>
          </cell>
          <cell r="E28" t="str">
            <v>MARY HURLEY HOSPITAL</v>
          </cell>
          <cell r="F28" t="str">
            <v>6 N COVINGTON</v>
          </cell>
          <cell r="G28" t="str">
            <v>COALGATE,OK 74538-2002</v>
          </cell>
          <cell r="H28" t="str">
            <v>OK</v>
          </cell>
          <cell r="I28" t="str">
            <v>371319</v>
          </cell>
          <cell r="J28">
            <v>43647</v>
          </cell>
          <cell r="K28">
            <v>44012</v>
          </cell>
        </row>
        <row r="29">
          <cell r="A29" t="str">
            <v>100700920A</v>
          </cell>
          <cell r="B29" t="str">
            <v>014</v>
          </cell>
          <cell r="C29" t="str">
            <v>No</v>
          </cell>
          <cell r="D29" t="str">
            <v>Private</v>
          </cell>
          <cell r="E29" t="str">
            <v>MCCURTAIN MEM HSP</v>
          </cell>
          <cell r="F29" t="str">
            <v>1301 E LINCOLN RD</v>
          </cell>
          <cell r="G29" t="str">
            <v>IDABEL,OK 74745-7300</v>
          </cell>
          <cell r="H29" t="str">
            <v>OK</v>
          </cell>
          <cell r="I29" t="str">
            <v>371342</v>
          </cell>
          <cell r="J29">
            <v>43647</v>
          </cell>
          <cell r="K29">
            <v>44012</v>
          </cell>
        </row>
        <row r="30">
          <cell r="A30" t="str">
            <v>200285100B</v>
          </cell>
          <cell r="B30" t="str">
            <v>204</v>
          </cell>
          <cell r="C30" t="str">
            <v>No</v>
          </cell>
          <cell r="D30" t="str">
            <v>Private Hospital Based Psych Level II - Combined</v>
          </cell>
          <cell r="E30" t="str">
            <v>MEADOWLAKE CHILD/ADOLESCENT ACUTE LEVEL 2</v>
          </cell>
          <cell r="F30" t="str">
            <v>2216 S VAN BUREN</v>
          </cell>
          <cell r="G30" t="str">
            <v>ENID,OK 73701-8217</v>
          </cell>
          <cell r="H30" t="str">
            <v>OK</v>
          </cell>
          <cell r="I30" t="str">
            <v>370016</v>
          </cell>
          <cell r="J30">
            <v>43647</v>
          </cell>
          <cell r="K30">
            <v>44012</v>
          </cell>
        </row>
        <row r="31">
          <cell r="A31" t="str">
            <v>200285100C</v>
          </cell>
          <cell r="B31" t="str">
            <v>204</v>
          </cell>
          <cell r="C31" t="str">
            <v>No</v>
          </cell>
          <cell r="D31" t="str">
            <v>Private Hospital Based Psych Level II - Combined</v>
          </cell>
          <cell r="E31" t="str">
            <v>MEADOWLAKE CHILD/ADOLESCENT DUAL ACUTE LEVEL 2</v>
          </cell>
          <cell r="F31" t="str">
            <v>2216 S VAN BUREN</v>
          </cell>
          <cell r="G31" t="str">
            <v>ENID,OK 73701-0000</v>
          </cell>
          <cell r="H31" t="str">
            <v>OK</v>
          </cell>
          <cell r="I31" t="str">
            <v>370016</v>
          </cell>
          <cell r="J31">
            <v>43647</v>
          </cell>
          <cell r="K31">
            <v>44012</v>
          </cell>
        </row>
        <row r="32">
          <cell r="A32" t="str">
            <v>100699630A</v>
          </cell>
          <cell r="B32" t="str">
            <v>010</v>
          </cell>
          <cell r="C32" t="str">
            <v>No</v>
          </cell>
          <cell r="D32" t="str">
            <v>NSGO</v>
          </cell>
          <cell r="E32" t="str">
            <v>MEMORIAL HOSPITAL OF TEXAS COUNTY</v>
          </cell>
          <cell r="F32" t="str">
            <v>520 MEDICAL DR</v>
          </cell>
          <cell r="G32" t="str">
            <v>GUYMON,OK 73942-0520</v>
          </cell>
          <cell r="H32" t="str">
            <v>OK</v>
          </cell>
          <cell r="I32" t="str">
            <v>371340</v>
          </cell>
          <cell r="J32">
            <v>43647</v>
          </cell>
          <cell r="K32">
            <v>44012</v>
          </cell>
        </row>
        <row r="33">
          <cell r="A33" t="str">
            <v>100699960A</v>
          </cell>
          <cell r="B33" t="str">
            <v>014</v>
          </cell>
          <cell r="C33" t="str">
            <v>No</v>
          </cell>
          <cell r="D33" t="str">
            <v>NSGO</v>
          </cell>
          <cell r="E33" t="str">
            <v>MERCY HEALTH LOVE COUNTY</v>
          </cell>
          <cell r="F33" t="str">
            <v>300 WANDA ST</v>
          </cell>
          <cell r="G33" t="str">
            <v>MARIETTA,OK 73448-1200</v>
          </cell>
          <cell r="H33" t="str">
            <v>OK</v>
          </cell>
          <cell r="I33" t="str">
            <v>371306</v>
          </cell>
          <cell r="J33">
            <v>43647</v>
          </cell>
          <cell r="K33">
            <v>44012</v>
          </cell>
        </row>
        <row r="34">
          <cell r="A34" t="str">
            <v>200226190A</v>
          </cell>
          <cell r="B34" t="str">
            <v>010</v>
          </cell>
          <cell r="C34" t="str">
            <v>No</v>
          </cell>
          <cell r="D34" t="str">
            <v>Private</v>
          </cell>
          <cell r="E34" t="str">
            <v>MERCY HOSPITAL HEALDTON INC</v>
          </cell>
          <cell r="F34" t="str">
            <v>3462 HOSPITAL ROAD</v>
          </cell>
          <cell r="G34" t="str">
            <v>HEALDTON,OK 73438-6124</v>
          </cell>
          <cell r="H34" t="str">
            <v>OK</v>
          </cell>
          <cell r="I34" t="str">
            <v>371310</v>
          </cell>
          <cell r="J34">
            <v>43647</v>
          </cell>
          <cell r="K34">
            <v>44012</v>
          </cell>
        </row>
        <row r="35">
          <cell r="A35" t="str">
            <v>200521810B</v>
          </cell>
          <cell r="B35" t="str">
            <v>014</v>
          </cell>
          <cell r="C35" t="str">
            <v>No</v>
          </cell>
          <cell r="D35" t="str">
            <v>Private</v>
          </cell>
          <cell r="E35" t="str">
            <v>MERCY HOSPITAL KINGFISHER, INC</v>
          </cell>
          <cell r="F35" t="str">
            <v>1000 KINGFISHER REGIONAL DR</v>
          </cell>
          <cell r="G35" t="str">
            <v>KINGFISHER,OK 73750-0059</v>
          </cell>
          <cell r="H35" t="str">
            <v>OK</v>
          </cell>
          <cell r="I35" t="str">
            <v>371313</v>
          </cell>
          <cell r="J35">
            <v>43647</v>
          </cell>
          <cell r="K35">
            <v>44012</v>
          </cell>
        </row>
        <row r="36">
          <cell r="A36" t="str">
            <v>200425410C</v>
          </cell>
          <cell r="B36" t="str">
            <v>014</v>
          </cell>
          <cell r="C36" t="str">
            <v>No</v>
          </cell>
          <cell r="D36" t="str">
            <v>Private</v>
          </cell>
          <cell r="E36" t="str">
            <v>MERCY HOSPITAL LOGAN COUNTY</v>
          </cell>
          <cell r="F36" t="str">
            <v>200 S ACADEMY RD</v>
          </cell>
          <cell r="G36" t="str">
            <v>GUTHRIE,OK 73044-8727</v>
          </cell>
          <cell r="H36" t="str">
            <v>OK</v>
          </cell>
          <cell r="I36" t="str">
            <v>371317</v>
          </cell>
          <cell r="J36">
            <v>43647</v>
          </cell>
          <cell r="K36">
            <v>44012</v>
          </cell>
        </row>
        <row r="37">
          <cell r="A37" t="str">
            <v>200318440B</v>
          </cell>
          <cell r="B37" t="str">
            <v>014</v>
          </cell>
          <cell r="C37" t="str">
            <v>No</v>
          </cell>
          <cell r="D37" t="str">
            <v>Private</v>
          </cell>
          <cell r="E37" t="str">
            <v>MERCY HOSPITAL TISHOMINGO</v>
          </cell>
          <cell r="F37" t="str">
            <v>1000 S BYRD ST</v>
          </cell>
          <cell r="G37" t="str">
            <v>TISHOMINGO,OK 73460-3265</v>
          </cell>
          <cell r="H37" t="str">
            <v>OK</v>
          </cell>
          <cell r="I37" t="str">
            <v>371304</v>
          </cell>
          <cell r="J37">
            <v>43647</v>
          </cell>
          <cell r="K37">
            <v>44012</v>
          </cell>
        </row>
        <row r="38">
          <cell r="A38" t="str">
            <v>200490030A</v>
          </cell>
          <cell r="B38" t="str">
            <v>014</v>
          </cell>
          <cell r="C38" t="str">
            <v>No</v>
          </cell>
          <cell r="D38" t="str">
            <v>Private</v>
          </cell>
          <cell r="E38" t="str">
            <v>MERCY HOSPITAL WATONGA INC</v>
          </cell>
          <cell r="F38" t="str">
            <v>500 N CLARENCE NASH BLVD</v>
          </cell>
          <cell r="G38" t="str">
            <v>WATONGA,OK 73772-</v>
          </cell>
          <cell r="H38" t="str">
            <v>OK</v>
          </cell>
          <cell r="I38" t="str">
            <v>371302</v>
          </cell>
          <cell r="J38">
            <v>43647</v>
          </cell>
          <cell r="K38">
            <v>44012</v>
          </cell>
        </row>
        <row r="39">
          <cell r="A39" t="str">
            <v>100699360I</v>
          </cell>
          <cell r="B39" t="str">
            <v>014</v>
          </cell>
          <cell r="C39" t="str">
            <v>No</v>
          </cell>
          <cell r="D39" t="str">
            <v>Private</v>
          </cell>
          <cell r="E39" t="str">
            <v>NEWMAN MEMORIAL HOSPITAL, INC</v>
          </cell>
          <cell r="F39" t="str">
            <v>905 S MAIN</v>
          </cell>
          <cell r="G39" t="str">
            <v>SHATTUCK,OK 73858-</v>
          </cell>
          <cell r="H39" t="str">
            <v>OK</v>
          </cell>
          <cell r="I39" t="str">
            <v>371336</v>
          </cell>
          <cell r="J39">
            <v>43466</v>
          </cell>
          <cell r="K39">
            <v>43830</v>
          </cell>
        </row>
        <row r="40">
          <cell r="A40" t="str">
            <v>100699360A</v>
          </cell>
          <cell r="B40" t="str">
            <v>010</v>
          </cell>
          <cell r="C40" t="str">
            <v>No</v>
          </cell>
          <cell r="D40" t="str">
            <v>Private-Combined</v>
          </cell>
          <cell r="E40" t="str">
            <v>NEWMAN MEMORIAL HSP</v>
          </cell>
          <cell r="F40" t="str">
            <v>905 S MAIN</v>
          </cell>
          <cell r="G40" t="str">
            <v>SHATTUCK,OK 73858-</v>
          </cell>
          <cell r="H40" t="str">
            <v>OK</v>
          </cell>
          <cell r="I40" t="str">
            <v>371336</v>
          </cell>
          <cell r="J40">
            <v>43831</v>
          </cell>
          <cell r="K40">
            <v>44196</v>
          </cell>
        </row>
        <row r="41">
          <cell r="A41" t="str">
            <v>100704080B</v>
          </cell>
          <cell r="B41" t="str">
            <v>634</v>
          </cell>
          <cell r="C41" t="str">
            <v>No</v>
          </cell>
          <cell r="D41" t="str">
            <v>Public - Psychiatric Hospital</v>
          </cell>
          <cell r="E41" t="str">
            <v>NORTHWEST CENTER FOR BEHAVIORAL HEALTH</v>
          </cell>
          <cell r="F41" t="str">
            <v>193461 E. COUNTY RD. 304  PO BOX 1</v>
          </cell>
          <cell r="G41" t="str">
            <v>FORT SUPPLY,OK 73841-0000</v>
          </cell>
          <cell r="H41" t="str">
            <v>OK</v>
          </cell>
          <cell r="I41" t="str">
            <v>374001</v>
          </cell>
          <cell r="J41">
            <v>43647</v>
          </cell>
          <cell r="K41">
            <v>44012</v>
          </cell>
        </row>
        <row r="42">
          <cell r="A42" t="str">
            <v>200718040B</v>
          </cell>
          <cell r="B42" t="str">
            <v>634</v>
          </cell>
          <cell r="C42" t="str">
            <v>No</v>
          </cell>
          <cell r="D42" t="str">
            <v>Private - Psychiatric Hospital</v>
          </cell>
          <cell r="E42" t="str">
            <v>OAKWOOD SPRINGS, LLC</v>
          </cell>
          <cell r="F42" t="str">
            <v>13101 MEMORIAL SPRINGS</v>
          </cell>
          <cell r="G42" t="str">
            <v>OKLAHOMA CITY,OK 73114-2226</v>
          </cell>
          <cell r="H42" t="str">
            <v>OK</v>
          </cell>
          <cell r="I42" t="str">
            <v>374025</v>
          </cell>
          <cell r="J42">
            <v>43831</v>
          </cell>
          <cell r="K42">
            <v>44196</v>
          </cell>
        </row>
        <row r="43">
          <cell r="A43" t="str">
            <v>100700250A</v>
          </cell>
          <cell r="B43" t="str">
            <v>014</v>
          </cell>
          <cell r="C43" t="str">
            <v>No</v>
          </cell>
          <cell r="D43" t="str">
            <v>NSGO</v>
          </cell>
          <cell r="E43" t="str">
            <v>OKEENE MUN HSP</v>
          </cell>
          <cell r="F43" t="str">
            <v>207 EAST F STREET</v>
          </cell>
          <cell r="G43" t="str">
            <v>OKEENE,OK 73763-</v>
          </cell>
          <cell r="H43" t="str">
            <v>OK</v>
          </cell>
          <cell r="I43" t="str">
            <v>371327</v>
          </cell>
          <cell r="J43">
            <v>43647</v>
          </cell>
          <cell r="K43">
            <v>44012</v>
          </cell>
        </row>
        <row r="44">
          <cell r="A44" t="str">
            <v>200707260A</v>
          </cell>
          <cell r="B44" t="str">
            <v>012</v>
          </cell>
          <cell r="C44" t="str">
            <v>No</v>
          </cell>
          <cell r="D44" t="str">
            <v>Private - Rehabilitation</v>
          </cell>
          <cell r="E44" t="str">
            <v>PAM REHABILITATION HOSPITAL OF TULSA</v>
          </cell>
          <cell r="F44" t="str">
            <v>10020 E. 91ST DR.</v>
          </cell>
          <cell r="G44" t="str">
            <v>TULSA,OK 74133-5835</v>
          </cell>
          <cell r="H44" t="str">
            <v>OK</v>
          </cell>
          <cell r="I44" t="str">
            <v>373035</v>
          </cell>
          <cell r="J44">
            <v>43586</v>
          </cell>
          <cell r="K44">
            <v>43951</v>
          </cell>
        </row>
        <row r="45">
          <cell r="A45" t="str">
            <v>100738360L</v>
          </cell>
          <cell r="B45" t="str">
            <v>634</v>
          </cell>
          <cell r="C45" t="str">
            <v>No</v>
          </cell>
          <cell r="D45" t="str">
            <v>Private - Psychiatric Hospital</v>
          </cell>
          <cell r="E45" t="str">
            <v>PARKSIDE PSYCHIATRIC HOSPITAL &amp; CLINIC</v>
          </cell>
          <cell r="F45" t="str">
            <v>1239 S TRENTON AVE</v>
          </cell>
          <cell r="G45" t="str">
            <v>TULSA,OK 74120-5420</v>
          </cell>
          <cell r="H45" t="str">
            <v>OK</v>
          </cell>
          <cell r="I45" t="str">
            <v>374021</v>
          </cell>
          <cell r="J45">
            <v>43831</v>
          </cell>
          <cell r="K45">
            <v>44196</v>
          </cell>
        </row>
        <row r="46">
          <cell r="A46" t="str">
            <v>100738360N</v>
          </cell>
          <cell r="B46" t="str">
            <v>634</v>
          </cell>
          <cell r="C46" t="str">
            <v>No</v>
          </cell>
          <cell r="D46" t="str">
            <v>Private - Psychiatric Hospital</v>
          </cell>
          <cell r="E46" t="str">
            <v>PARKSIDE PSYCHIATRIC HOSPITAL &amp; CLINIC</v>
          </cell>
          <cell r="F46" t="str">
            <v>1220 S TRENTON AVE</v>
          </cell>
          <cell r="G46" t="str">
            <v>TULSA,OK 74120-5421</v>
          </cell>
          <cell r="H46" t="str">
            <v>OK</v>
          </cell>
          <cell r="I46" t="str">
            <v>374021</v>
          </cell>
          <cell r="J46">
            <v>43831</v>
          </cell>
          <cell r="K46">
            <v>44196</v>
          </cell>
        </row>
        <row r="47">
          <cell r="A47" t="str">
            <v>100738360M</v>
          </cell>
          <cell r="B47" t="str">
            <v>635</v>
          </cell>
          <cell r="C47" t="str">
            <v>No</v>
          </cell>
          <cell r="D47" t="str">
            <v>Private Acute Psych Level II</v>
          </cell>
          <cell r="E47" t="str">
            <v>PARKSIDE PSYCHIATRIC HOSPITAL &amp; CLINIC</v>
          </cell>
          <cell r="F47" t="str">
            <v>1239 S TRENTON AVE</v>
          </cell>
          <cell r="G47" t="str">
            <v>TULSA,OK 74120-5420</v>
          </cell>
          <cell r="H47" t="str">
            <v>OK</v>
          </cell>
          <cell r="I47" t="str">
            <v>374021</v>
          </cell>
          <cell r="J47">
            <v>43831</v>
          </cell>
          <cell r="K47">
            <v>44196</v>
          </cell>
        </row>
        <row r="48">
          <cell r="A48" t="str">
            <v>100738360O</v>
          </cell>
          <cell r="B48" t="str">
            <v>635</v>
          </cell>
          <cell r="C48" t="str">
            <v>No</v>
          </cell>
          <cell r="D48" t="str">
            <v>Private Acute Psych Level II</v>
          </cell>
          <cell r="E48" t="str">
            <v>PARKSIDE PSYCHIATRIC HOSPITAL &amp; CLINIC</v>
          </cell>
          <cell r="F48" t="str">
            <v>1220 S. TRENTON AVE.</v>
          </cell>
          <cell r="G48" t="str">
            <v>TULSA,OK 74120-5421</v>
          </cell>
          <cell r="H48" t="str">
            <v>OK</v>
          </cell>
          <cell r="I48" t="str">
            <v>374021</v>
          </cell>
          <cell r="J48">
            <v>43831</v>
          </cell>
          <cell r="K48">
            <v>44196</v>
          </cell>
        </row>
        <row r="49">
          <cell r="A49" t="str">
            <v>100690120A</v>
          </cell>
          <cell r="B49" t="str">
            <v>010</v>
          </cell>
          <cell r="C49" t="str">
            <v>No</v>
          </cell>
          <cell r="D49" t="str">
            <v>NSGO</v>
          </cell>
          <cell r="E49" t="str">
            <v>PAWHUSKA HSP INC</v>
          </cell>
          <cell r="F49" t="str">
            <v>1101 E 15TH ST</v>
          </cell>
          <cell r="G49" t="str">
            <v>PAWHUSKA,OK 74056-</v>
          </cell>
          <cell r="H49" t="str">
            <v>OK</v>
          </cell>
          <cell r="I49" t="str">
            <v>371309</v>
          </cell>
          <cell r="J49">
            <v>43739</v>
          </cell>
          <cell r="K49">
            <v>44104</v>
          </cell>
        </row>
        <row r="50">
          <cell r="A50" t="str">
            <v>200231400B</v>
          </cell>
          <cell r="B50" t="str">
            <v>014</v>
          </cell>
          <cell r="C50" t="str">
            <v>No</v>
          </cell>
          <cell r="D50" t="str">
            <v>Private</v>
          </cell>
          <cell r="E50" t="str">
            <v>PRAGUE HEALTHCARE AUTHORITY</v>
          </cell>
          <cell r="F50" t="str">
            <v xml:space="preserve">1322 KLABZUBA AVE  </v>
          </cell>
          <cell r="G50" t="str">
            <v>PRAGUE,OK  74864-1090</v>
          </cell>
          <cell r="H50" t="str">
            <v>OK</v>
          </cell>
          <cell r="I50">
            <v>371301</v>
          </cell>
          <cell r="J50">
            <v>43739</v>
          </cell>
          <cell r="K50">
            <v>44104</v>
          </cell>
        </row>
        <row r="51">
          <cell r="A51" t="str">
            <v>100699820A</v>
          </cell>
          <cell r="B51" t="str">
            <v>014</v>
          </cell>
          <cell r="C51" t="str">
            <v>No</v>
          </cell>
          <cell r="D51" t="str">
            <v>NSGO</v>
          </cell>
          <cell r="E51" t="str">
            <v>ROGER MILLS MEMORIAL HOSPITAL</v>
          </cell>
          <cell r="F51" t="str">
            <v>501 S LL MALES</v>
          </cell>
          <cell r="G51" t="str">
            <v>CHEYENNE,OK 73628-</v>
          </cell>
          <cell r="H51" t="str">
            <v>OK</v>
          </cell>
          <cell r="I51" t="str">
            <v>371303</v>
          </cell>
          <cell r="J51">
            <v>43952</v>
          </cell>
          <cell r="K51">
            <v>44316</v>
          </cell>
        </row>
        <row r="52">
          <cell r="A52" t="str">
            <v>100701680L</v>
          </cell>
          <cell r="B52" t="str">
            <v>634</v>
          </cell>
          <cell r="C52" t="str">
            <v>No</v>
          </cell>
          <cell r="D52" t="str">
            <v>Private - Psychiatric Hospital</v>
          </cell>
          <cell r="E52" t="str">
            <v>ROLLING HILLS HOSPITAL, LLC</v>
          </cell>
          <cell r="F52" t="str">
            <v>1000 ROLLING HILLS LANE</v>
          </cell>
          <cell r="G52" t="str">
            <v>ADA,OK 74820-9415</v>
          </cell>
          <cell r="H52" t="str">
            <v>OK</v>
          </cell>
          <cell r="I52" t="str">
            <v>374016</v>
          </cell>
          <cell r="J52">
            <v>43831</v>
          </cell>
          <cell r="K52">
            <v>44196</v>
          </cell>
        </row>
        <row r="53">
          <cell r="A53" t="str">
            <v>100700450A</v>
          </cell>
          <cell r="B53" t="str">
            <v>014</v>
          </cell>
          <cell r="C53" t="str">
            <v>No</v>
          </cell>
          <cell r="D53" t="str">
            <v>Private</v>
          </cell>
          <cell r="E53" t="str">
            <v>SEILING MUNICIPAL HOSPITAL</v>
          </cell>
          <cell r="F53" t="str">
            <v xml:space="preserve">809 NE HWY 60  </v>
          </cell>
          <cell r="G53" t="str">
            <v xml:space="preserve">SEILING,OK  73663-    </v>
          </cell>
          <cell r="H53" t="str">
            <v>OK</v>
          </cell>
          <cell r="I53">
            <v>371332</v>
          </cell>
          <cell r="J53">
            <v>43647</v>
          </cell>
          <cell r="K53">
            <v>44012</v>
          </cell>
        </row>
        <row r="54">
          <cell r="A54" t="str">
            <v>100699830A</v>
          </cell>
          <cell r="B54" t="str">
            <v>014</v>
          </cell>
          <cell r="C54" t="str">
            <v>No</v>
          </cell>
          <cell r="D54" t="str">
            <v>NSGO</v>
          </cell>
          <cell r="E54" t="str">
            <v>SHARE MEMORIAL HOSPITAL</v>
          </cell>
          <cell r="F54" t="str">
            <v>800 SHARE DRIVE</v>
          </cell>
          <cell r="G54" t="str">
            <v>ALVA,OK 73717-3618</v>
          </cell>
          <cell r="H54" t="str">
            <v>OK</v>
          </cell>
          <cell r="I54" t="str">
            <v>371341</v>
          </cell>
          <cell r="J54">
            <v>43647</v>
          </cell>
          <cell r="K54">
            <v>44012</v>
          </cell>
        </row>
        <row r="55">
          <cell r="A55" t="str">
            <v>100697950M</v>
          </cell>
          <cell r="B55" t="str">
            <v>204</v>
          </cell>
          <cell r="C55" t="str">
            <v>No</v>
          </cell>
          <cell r="D55" t="str">
            <v>Private Hospital Based Psych Level II - Combined</v>
          </cell>
          <cell r="E55" t="str">
            <v>SOUTHWESTERN MEDICAL CENTER LLC</v>
          </cell>
          <cell r="F55" t="str">
            <v>1602 SW 82ND STREET</v>
          </cell>
          <cell r="G55" t="str">
            <v>LAWTON,OK 73505-9635</v>
          </cell>
          <cell r="H55" t="str">
            <v>OK</v>
          </cell>
          <cell r="I55" t="str">
            <v>370097</v>
          </cell>
          <cell r="J55">
            <v>43770</v>
          </cell>
          <cell r="K55">
            <v>44135</v>
          </cell>
        </row>
        <row r="56">
          <cell r="A56" t="str">
            <v>100689250A</v>
          </cell>
          <cell r="B56" t="str">
            <v>204</v>
          </cell>
          <cell r="C56" t="str">
            <v>No</v>
          </cell>
          <cell r="D56" t="str">
            <v>Private Hospital Based Psych Level II - Combined</v>
          </cell>
          <cell r="E56" t="str">
            <v>SPENCER ACUTE LEVEL 2</v>
          </cell>
          <cell r="F56" t="str">
            <v>2601 N SPENCER ROAD</v>
          </cell>
          <cell r="G56" t="str">
            <v>SPENCER,OK 73084-3649</v>
          </cell>
          <cell r="H56" t="str">
            <v>OK</v>
          </cell>
          <cell r="I56" t="str">
            <v>370028</v>
          </cell>
          <cell r="J56">
            <v>43647</v>
          </cell>
          <cell r="K56">
            <v>44012</v>
          </cell>
        </row>
        <row r="57">
          <cell r="A57" t="str">
            <v>100689250B</v>
          </cell>
          <cell r="B57" t="str">
            <v>204</v>
          </cell>
          <cell r="C57" t="str">
            <v>No</v>
          </cell>
          <cell r="D57" t="str">
            <v>Private Hospital Based Psych Level II - Combined</v>
          </cell>
          <cell r="E57" t="str">
            <v>SPENCER STAR ACUTE LEVEL 2</v>
          </cell>
          <cell r="F57" t="str">
            <v>2601 N SPENCER ROAD</v>
          </cell>
          <cell r="G57" t="str">
            <v>SPENCER,OK 73084-0001</v>
          </cell>
          <cell r="H57" t="str">
            <v>OK</v>
          </cell>
          <cell r="I57" t="str">
            <v>370028</v>
          </cell>
          <cell r="J57">
            <v>43647</v>
          </cell>
          <cell r="K57">
            <v>44012</v>
          </cell>
        </row>
        <row r="58">
          <cell r="A58" t="str">
            <v>100699540K</v>
          </cell>
          <cell r="B58" t="str">
            <v>204</v>
          </cell>
          <cell r="C58" t="str">
            <v>No</v>
          </cell>
          <cell r="D58" t="str">
            <v>Private Hospital Based Psych Level II - Combined</v>
          </cell>
          <cell r="E58" t="str">
            <v>SSM HEALTH BEHAVIORAL HEALTH-OKC-RTC ACCENTS</v>
          </cell>
          <cell r="F58" t="str">
            <v>1000 N LEE AVE</v>
          </cell>
          <cell r="G58" t="str">
            <v>OKLAHOMA CITY,OK 73102-1036</v>
          </cell>
          <cell r="H58" t="str">
            <v>OK</v>
          </cell>
          <cell r="I58" t="str">
            <v>370037</v>
          </cell>
          <cell r="J58">
            <v>43831</v>
          </cell>
          <cell r="K58">
            <v>44196</v>
          </cell>
        </row>
        <row r="59">
          <cell r="A59" t="str">
            <v>100699540J</v>
          </cell>
          <cell r="B59" t="str">
            <v>204</v>
          </cell>
          <cell r="C59" t="str">
            <v>No</v>
          </cell>
          <cell r="D59" t="str">
            <v>Private Hospital Based Psych Level II - Combined</v>
          </cell>
          <cell r="E59" t="str">
            <v>SSM HEALTH BEHAVIORAL HEALTH-OKC-RTC-HR</v>
          </cell>
          <cell r="F59" t="str">
            <v>1000 N LEE AVE</v>
          </cell>
          <cell r="G59" t="str">
            <v>OKLAHOMA CITY,OK 73102-1036</v>
          </cell>
          <cell r="H59" t="str">
            <v>OK</v>
          </cell>
          <cell r="I59" t="str">
            <v>370037</v>
          </cell>
          <cell r="J59">
            <v>43831</v>
          </cell>
          <cell r="K59">
            <v>44196</v>
          </cell>
        </row>
        <row r="60">
          <cell r="A60" t="str">
            <v>100699540L</v>
          </cell>
          <cell r="B60" t="str">
            <v>204</v>
          </cell>
          <cell r="C60" t="str">
            <v>No</v>
          </cell>
          <cell r="D60" t="str">
            <v>Private Hospital Based Psych Level II - Combined</v>
          </cell>
          <cell r="E60" t="str">
            <v>SSM HEALTH ST. ANTHONY SOUTH-JSOP</v>
          </cell>
          <cell r="F60" t="str">
            <v>2129 SW 59TH ST</v>
          </cell>
          <cell r="G60" t="str">
            <v>OKLAHOMA CITY,OK 73119-7024</v>
          </cell>
          <cell r="H60" t="str">
            <v>OK</v>
          </cell>
          <cell r="I60" t="str">
            <v>370037</v>
          </cell>
          <cell r="J60">
            <v>43831</v>
          </cell>
          <cell r="K60">
            <v>44196</v>
          </cell>
        </row>
        <row r="61">
          <cell r="A61" t="str">
            <v>100699550A</v>
          </cell>
          <cell r="B61" t="str">
            <v>014</v>
          </cell>
          <cell r="C61" t="str">
            <v>No</v>
          </cell>
          <cell r="D61" t="str">
            <v>Private</v>
          </cell>
          <cell r="E61" t="str">
            <v>ST JOHN SAPULPA INC</v>
          </cell>
          <cell r="F61" t="str">
            <v>1004 E BRYAN</v>
          </cell>
          <cell r="G61" t="str">
            <v>SAPULPA,OK 74066-4513</v>
          </cell>
          <cell r="H61" t="str">
            <v>OK</v>
          </cell>
          <cell r="I61" t="str">
            <v>371312</v>
          </cell>
          <cell r="J61">
            <v>43647</v>
          </cell>
          <cell r="K61">
            <v>44012</v>
          </cell>
        </row>
        <row r="62">
          <cell r="A62" t="str">
            <v>200682470A</v>
          </cell>
          <cell r="B62" t="str">
            <v>012</v>
          </cell>
          <cell r="C62" t="str">
            <v>No</v>
          </cell>
          <cell r="D62" t="str">
            <v>Private - Rehabilitation</v>
          </cell>
          <cell r="E62" t="str">
            <v>ST. JOHN REHABILITATION HOSPITAL</v>
          </cell>
          <cell r="F62" t="str">
            <v>1200 WEST ALBANY DRIVE</v>
          </cell>
          <cell r="G62" t="str">
            <v>BROKEN ARROW,OK 74012-8146</v>
          </cell>
          <cell r="H62" t="str">
            <v>OK</v>
          </cell>
          <cell r="I62" t="str">
            <v>373034</v>
          </cell>
          <cell r="J62">
            <v>43739</v>
          </cell>
          <cell r="K62">
            <v>44104</v>
          </cell>
        </row>
        <row r="63">
          <cell r="A63" t="str">
            <v>200125010B</v>
          </cell>
          <cell r="B63" t="str">
            <v>014</v>
          </cell>
          <cell r="C63" t="str">
            <v>No</v>
          </cell>
          <cell r="D63" t="str">
            <v>Private</v>
          </cell>
          <cell r="E63" t="str">
            <v>STROUD REGIONAL MEDICAL CENTER</v>
          </cell>
          <cell r="F63" t="str">
            <v>2308 W HIGHWAY 66</v>
          </cell>
          <cell r="G63" t="str">
            <v>STROUD,OK 74079-</v>
          </cell>
          <cell r="H63" t="str">
            <v>OK</v>
          </cell>
          <cell r="I63" t="str">
            <v>371316</v>
          </cell>
          <cell r="J63">
            <v>43739</v>
          </cell>
          <cell r="K63">
            <v>44104</v>
          </cell>
        </row>
        <row r="64">
          <cell r="A64" t="str">
            <v>100677110F</v>
          </cell>
          <cell r="B64" t="str">
            <v>015</v>
          </cell>
          <cell r="C64" t="str">
            <v>No</v>
          </cell>
          <cell r="D64" t="str">
            <v>Private Children's Specialty</v>
          </cell>
          <cell r="E64" t="str">
            <v>THE CHILDRENS CENTER INC</v>
          </cell>
          <cell r="F64" t="str">
            <v>6800 NW 39 EXPRESSWAY</v>
          </cell>
          <cell r="G64" t="str">
            <v>BETHANY,OK 73008-</v>
          </cell>
          <cell r="H64" t="str">
            <v>OK</v>
          </cell>
          <cell r="I64" t="str">
            <v>77777</v>
          </cell>
          <cell r="J64">
            <v>43647</v>
          </cell>
          <cell r="K64">
            <v>44012</v>
          </cell>
        </row>
        <row r="65">
          <cell r="A65" t="str">
            <v>200125200B</v>
          </cell>
          <cell r="B65" t="str">
            <v>014</v>
          </cell>
          <cell r="C65" t="str">
            <v>No</v>
          </cell>
          <cell r="D65" t="str">
            <v>Private</v>
          </cell>
          <cell r="E65" t="str">
            <v>THE PHYSICIANS HOSPITAL IN ANADARKO</v>
          </cell>
          <cell r="F65" t="str">
            <v>1002 E CENTRAL BLVD</v>
          </cell>
          <cell r="G65" t="str">
            <v>ANADARKO,OK 73005-</v>
          </cell>
          <cell r="H65" t="str">
            <v>OK</v>
          </cell>
          <cell r="I65" t="str">
            <v>371314</v>
          </cell>
          <cell r="J65">
            <v>43739</v>
          </cell>
          <cell r="K65">
            <v>44104</v>
          </cell>
        </row>
        <row r="66">
          <cell r="A66" t="str">
            <v>200028650A</v>
          </cell>
          <cell r="B66" t="str">
            <v>012</v>
          </cell>
          <cell r="C66" t="str">
            <v>No</v>
          </cell>
          <cell r="D66" t="str">
            <v>Private - Rehabilitation</v>
          </cell>
          <cell r="E66" t="str">
            <v>VALIR REHABILITATION HOSPITAL OF OKC</v>
          </cell>
          <cell r="F66" t="str">
            <v>700 NW 7TH ST</v>
          </cell>
          <cell r="G66" t="str">
            <v>OKLAHOMA CITY,OK 73102-</v>
          </cell>
          <cell r="H66" t="str">
            <v>OK</v>
          </cell>
          <cell r="I66" t="str">
            <v>373025</v>
          </cell>
          <cell r="J66">
            <v>43831</v>
          </cell>
          <cell r="K66">
            <v>44196</v>
          </cell>
        </row>
        <row r="67">
          <cell r="A67" t="str">
            <v>100699870E</v>
          </cell>
          <cell r="B67" t="str">
            <v>014</v>
          </cell>
          <cell r="C67" t="str">
            <v>No</v>
          </cell>
          <cell r="D67" t="str">
            <v>NSGO</v>
          </cell>
          <cell r="E67" t="str">
            <v>WEATHERFORD HOSPITAL AUTHORITY</v>
          </cell>
          <cell r="F67" t="str">
            <v>3701 E MAIN ST</v>
          </cell>
          <cell r="G67" t="str">
            <v>WEATHERFORD,OK 73096-</v>
          </cell>
          <cell r="H67" t="str">
            <v>OK</v>
          </cell>
          <cell r="I67" t="str">
            <v>371323</v>
          </cell>
          <cell r="J67">
            <v>43739</v>
          </cell>
          <cell r="K67">
            <v>44104</v>
          </cell>
        </row>
        <row r="68">
          <cell r="A68" t="str">
            <v>100700640C</v>
          </cell>
          <cell r="B68" t="str">
            <v>634</v>
          </cell>
          <cell r="C68" t="str">
            <v>No</v>
          </cell>
          <cell r="D68" t="str">
            <v>Public - Psychiatric Hospital</v>
          </cell>
          <cell r="E68" t="str">
            <v>CARL ALBERT COMM MHC</v>
          </cell>
          <cell r="F68" t="str">
            <v>1101 E MONROE</v>
          </cell>
          <cell r="G68" t="str">
            <v>MCALESTER,OK 74501-0000</v>
          </cell>
          <cell r="H68" t="str">
            <v>OK</v>
          </cell>
          <cell r="I68" t="str">
            <v>374006</v>
          </cell>
          <cell r="J68">
            <v>43647</v>
          </cell>
          <cell r="K68">
            <v>44012</v>
          </cell>
        </row>
        <row r="69">
          <cell r="A69" t="str">
            <v>200479750A</v>
          </cell>
          <cell r="B69" t="str">
            <v>012</v>
          </cell>
          <cell r="C69" t="str">
            <v>No</v>
          </cell>
          <cell r="D69" t="str">
            <v>Private - Rehabilitation</v>
          </cell>
          <cell r="E69" t="str">
            <v>MERCY REHABILITATION HOSPITAL, LLC</v>
          </cell>
          <cell r="F69" t="str">
            <v>5401 W. MEMORIAL ROAD</v>
          </cell>
          <cell r="G69" t="str">
            <v>OKLAHOMA CITY,OK 73142-</v>
          </cell>
          <cell r="H69" t="str">
            <v>OK</v>
          </cell>
          <cell r="I69" t="str">
            <v>373033</v>
          </cell>
          <cell r="J69">
            <v>43831</v>
          </cell>
          <cell r="K69">
            <v>44196</v>
          </cell>
        </row>
        <row r="70">
          <cell r="A70" t="str">
            <v>100691720C</v>
          </cell>
          <cell r="B70" t="str">
            <v>010</v>
          </cell>
          <cell r="C70" t="str">
            <v>Yes</v>
          </cell>
          <cell r="D70" t="str">
            <v>Private</v>
          </cell>
          <cell r="E70" t="str">
            <v>SOUTHWESTERN REGIONAL MEDICAL CENTER</v>
          </cell>
          <cell r="F70" t="str">
            <v>10109 EAST 79TH ST</v>
          </cell>
          <cell r="G70" t="str">
            <v>TULSA,OK 74133-</v>
          </cell>
          <cell r="H70" t="str">
            <v>OK</v>
          </cell>
          <cell r="I70" t="str">
            <v>370190</v>
          </cell>
          <cell r="J70">
            <v>43647</v>
          </cell>
          <cell r="K70">
            <v>44012</v>
          </cell>
        </row>
        <row r="71">
          <cell r="A71" t="str">
            <v>100697950H</v>
          </cell>
          <cell r="B71" t="str">
            <v>206</v>
          </cell>
          <cell r="C71" t="str">
            <v>Yes</v>
          </cell>
          <cell r="D71" t="str">
            <v>Private-Combined</v>
          </cell>
          <cell r="E71" t="str">
            <v>SOUTHWESTERN MEDICAL CENTER - REHAB</v>
          </cell>
          <cell r="F71" t="str">
            <v>5602 SW LEE BLVD</v>
          </cell>
          <cell r="G71" t="str">
            <v>LAWTON,OK 73505-9699</v>
          </cell>
          <cell r="H71" t="str">
            <v>OK</v>
          </cell>
          <cell r="I71" t="str">
            <v>370097</v>
          </cell>
          <cell r="J71">
            <v>43770</v>
          </cell>
          <cell r="K71">
            <v>44135</v>
          </cell>
        </row>
        <row r="72">
          <cell r="A72" t="str">
            <v>100707460F</v>
          </cell>
          <cell r="B72" t="str">
            <v>634</v>
          </cell>
          <cell r="C72" t="str">
            <v>No</v>
          </cell>
          <cell r="D72" t="str">
            <v>Public - Psychiatric Hospital</v>
          </cell>
          <cell r="E72" t="str">
            <v>TULSA CENTER FOR BEHAVIORAL HEALTH</v>
          </cell>
          <cell r="F72" t="str">
            <v>2323 S HARVARD AVE</v>
          </cell>
          <cell r="G72" t="str">
            <v>TULSA,OK 74114-0003</v>
          </cell>
          <cell r="H72" t="str">
            <v>OK</v>
          </cell>
          <cell r="I72" t="str">
            <v>374026</v>
          </cell>
          <cell r="J72">
            <v>43647</v>
          </cell>
          <cell r="K72">
            <v>44012</v>
          </cell>
        </row>
        <row r="73">
          <cell r="A73" t="str">
            <v>200925590A</v>
          </cell>
          <cell r="B73" t="str">
            <v>014</v>
          </cell>
          <cell r="C73" t="str">
            <v>No</v>
          </cell>
          <cell r="D73" t="str">
            <v>Private</v>
          </cell>
          <cell r="E73" t="str">
            <v>HASKELL REGIONAL HOSPITAL INC.</v>
          </cell>
          <cell r="F73" t="str">
            <v>401 NW H ST</v>
          </cell>
          <cell r="G73" t="str">
            <v>STIGLER,OK 74462-1625</v>
          </cell>
          <cell r="H73" t="str">
            <v>OK</v>
          </cell>
          <cell r="I73" t="str">
            <v>371335</v>
          </cell>
          <cell r="J73">
            <v>43966</v>
          </cell>
          <cell r="K73">
            <v>44196</v>
          </cell>
        </row>
        <row r="74">
          <cell r="A74" t="str">
            <v>200910710B</v>
          </cell>
          <cell r="B74" t="str">
            <v>014</v>
          </cell>
          <cell r="C74" t="str">
            <v>No</v>
          </cell>
          <cell r="D74" t="str">
            <v>Private</v>
          </cell>
          <cell r="E74" t="str">
            <v>DRUMRIGHT COMMUNITY HOSPITAL LLC</v>
          </cell>
          <cell r="F74" t="str">
            <v xml:space="preserve">610 W BYPASS  </v>
          </cell>
          <cell r="G74" t="str">
            <v>DRUMRIGHT,OK  74030-5957</v>
          </cell>
          <cell r="H74" t="str">
            <v>OK</v>
          </cell>
          <cell r="I74">
            <v>371331</v>
          </cell>
          <cell r="J74">
            <v>43831</v>
          </cell>
          <cell r="K74">
            <v>44196</v>
          </cell>
        </row>
        <row r="75">
          <cell r="A75" t="str">
            <v>200918290A</v>
          </cell>
          <cell r="B75" t="str">
            <v>014</v>
          </cell>
          <cell r="C75" t="str">
            <v>No</v>
          </cell>
          <cell r="D75" t="str">
            <v>Private</v>
          </cell>
          <cell r="E75" t="str">
            <v>FAIRFAX COMMUNITY HOSPITAL</v>
          </cell>
          <cell r="F75" t="str">
            <v xml:space="preserve">40 HOSPITAL ROAD  </v>
          </cell>
          <cell r="G75" t="str">
            <v>FAIRFAX,OK  74637-5084</v>
          </cell>
          <cell r="H75" t="str">
            <v>OK</v>
          </cell>
          <cell r="I75">
            <v>371318</v>
          </cell>
          <cell r="J75">
            <v>43739</v>
          </cell>
          <cell r="K75">
            <v>44104</v>
          </cell>
        </row>
        <row r="76">
          <cell r="A76" t="str">
            <v>100699740B</v>
          </cell>
          <cell r="B76" t="str">
            <v>010</v>
          </cell>
          <cell r="C76" t="str">
            <v>Yes</v>
          </cell>
          <cell r="D76" t="str">
            <v>Private-Combined</v>
          </cell>
          <cell r="E76" t="str">
            <v>INTEGRIS BAPTIST MEDICAL CENTER, INC</v>
          </cell>
          <cell r="F76" t="str">
            <v>5501 N PORTLAND</v>
          </cell>
          <cell r="G76" t="str">
            <v>OKLAHOMA CITY,OK 73112-2074</v>
          </cell>
          <cell r="H76" t="str">
            <v>OK</v>
          </cell>
          <cell r="I76" t="str">
            <v>370028</v>
          </cell>
          <cell r="J76">
            <v>43647</v>
          </cell>
          <cell r="K76">
            <v>44012</v>
          </cell>
        </row>
        <row r="77">
          <cell r="A77" t="str">
            <v>100700680J</v>
          </cell>
          <cell r="B77" t="str">
            <v>206</v>
          </cell>
          <cell r="C77" t="str">
            <v>Yes</v>
          </cell>
          <cell r="D77" t="str">
            <v>NSGO-Combined</v>
          </cell>
          <cell r="E77" t="str">
            <v>TAHLEQUAH CITY HOSPITAL-REHAB</v>
          </cell>
          <cell r="F77" t="str">
            <v>1400 E DOWNING</v>
          </cell>
          <cell r="G77" t="str">
            <v>TAHLEQUAH,OK 74464-3324</v>
          </cell>
          <cell r="H77" t="str">
            <v>OK</v>
          </cell>
          <cell r="I77" t="str">
            <v>370089</v>
          </cell>
          <cell r="J77">
            <v>43647</v>
          </cell>
          <cell r="K77">
            <v>44012</v>
          </cell>
        </row>
        <row r="78">
          <cell r="A78" t="str">
            <v>200069370N</v>
          </cell>
          <cell r="B78" t="str">
            <v>010</v>
          </cell>
          <cell r="C78" t="str">
            <v>Yes</v>
          </cell>
          <cell r="D78" t="str">
            <v>Private - Specialty</v>
          </cell>
          <cell r="E78" t="str">
            <v>MCBRIDE CLINIC ORTHOPEDIC HOSPITAL LLC</v>
          </cell>
          <cell r="F78" t="str">
            <v>9801 N OKLAHOMA AVE</v>
          </cell>
          <cell r="G78" t="str">
            <v>OKLAHOMA CITY,OK 73114-0000</v>
          </cell>
          <cell r="H78" t="str">
            <v>OK</v>
          </cell>
          <cell r="I78" t="str">
            <v>370222</v>
          </cell>
          <cell r="J78">
            <v>43831</v>
          </cell>
          <cell r="K78">
            <v>44196</v>
          </cell>
        </row>
        <row r="79">
          <cell r="A79" t="str">
            <v>200752850D</v>
          </cell>
          <cell r="B79" t="str">
            <v>205</v>
          </cell>
          <cell r="C79" t="str">
            <v>Yes</v>
          </cell>
          <cell r="D79" t="str">
            <v>Public-Combined</v>
          </cell>
          <cell r="E79" t="str">
            <v>OU MEDICINE - PSYCH</v>
          </cell>
          <cell r="F79" t="str">
            <v>ONE SOUTH BRYANT</v>
          </cell>
          <cell r="G79" t="str">
            <v>EDMOND,OK 73034-6309</v>
          </cell>
          <cell r="H79" t="str">
            <v>OK</v>
          </cell>
          <cell r="I79" t="str">
            <v>370093</v>
          </cell>
          <cell r="J79">
            <v>43647</v>
          </cell>
          <cell r="K79">
            <v>44012</v>
          </cell>
        </row>
        <row r="80">
          <cell r="A80" t="str">
            <v>200439230A</v>
          </cell>
          <cell r="B80" t="str">
            <v>010</v>
          </cell>
          <cell r="C80" t="str">
            <v>Yes</v>
          </cell>
          <cell r="D80" t="str">
            <v>Private</v>
          </cell>
          <cell r="E80" t="str">
            <v>AHS SOUTHCREST HOSPITAL, LLC</v>
          </cell>
          <cell r="F80" t="str">
            <v>8801 SOUTH 101ST E AVE</v>
          </cell>
          <cell r="G80" t="str">
            <v>TULSA,OK 74133-5716</v>
          </cell>
          <cell r="H80" t="str">
            <v>OK</v>
          </cell>
          <cell r="I80" t="str">
            <v>370202</v>
          </cell>
          <cell r="J80">
            <v>43831</v>
          </cell>
          <cell r="K80">
            <v>44196</v>
          </cell>
        </row>
        <row r="81">
          <cell r="A81" t="str">
            <v>100696610B</v>
          </cell>
          <cell r="B81" t="str">
            <v>010</v>
          </cell>
          <cell r="C81" t="str">
            <v>Yes</v>
          </cell>
          <cell r="D81" t="str">
            <v>Private</v>
          </cell>
          <cell r="E81" t="str">
            <v>ALLIANCEHEALTH DURANT</v>
          </cell>
          <cell r="F81" t="str">
            <v>1800 UNIVERSITY</v>
          </cell>
          <cell r="G81" t="str">
            <v>DURANT,OK 74701-3006</v>
          </cell>
          <cell r="H81" t="str">
            <v>OK</v>
          </cell>
          <cell r="I81" t="str">
            <v>370014</v>
          </cell>
          <cell r="J81">
            <v>43739</v>
          </cell>
          <cell r="K81">
            <v>44104</v>
          </cell>
        </row>
        <row r="82">
          <cell r="A82" t="str">
            <v>100700490I</v>
          </cell>
          <cell r="B82" t="str">
            <v>205</v>
          </cell>
          <cell r="C82" t="str">
            <v>Yes</v>
          </cell>
          <cell r="D82" t="str">
            <v>Private-Combined</v>
          </cell>
          <cell r="E82" t="str">
            <v>ALLIANCEHEALTH MIDWEST-PSY</v>
          </cell>
          <cell r="F82" t="str">
            <v>2825 PARKLAWN DRIVE</v>
          </cell>
          <cell r="G82" t="str">
            <v>MIDWEST CITY,OK 73110-4221</v>
          </cell>
          <cell r="H82" t="str">
            <v>OK</v>
          </cell>
          <cell r="I82" t="str">
            <v>370094</v>
          </cell>
          <cell r="J82">
            <v>44013</v>
          </cell>
          <cell r="K82">
            <v>44286</v>
          </cell>
        </row>
        <row r="83">
          <cell r="A83" t="str">
            <v>200102450A</v>
          </cell>
          <cell r="B83" t="str">
            <v>010</v>
          </cell>
          <cell r="C83" t="str">
            <v>Yes</v>
          </cell>
          <cell r="D83" t="str">
            <v>Private</v>
          </cell>
          <cell r="E83" t="str">
            <v>BAILEY MEDICAL CENTER LLC</v>
          </cell>
          <cell r="F83" t="str">
            <v>10502 N 110TH E AVE</v>
          </cell>
          <cell r="G83" t="str">
            <v>OWASSO,OK 74055-6655</v>
          </cell>
          <cell r="H83" t="str">
            <v>OK</v>
          </cell>
          <cell r="I83" t="str">
            <v>370228</v>
          </cell>
          <cell r="J83">
            <v>43831</v>
          </cell>
          <cell r="K83">
            <v>44196</v>
          </cell>
        </row>
        <row r="84">
          <cell r="A84" t="str">
            <v>200668710A</v>
          </cell>
          <cell r="B84" t="str">
            <v>010</v>
          </cell>
          <cell r="C84" t="str">
            <v>Yes</v>
          </cell>
          <cell r="D84" t="str">
            <v>Private</v>
          </cell>
          <cell r="E84" t="str">
            <v>BLACKWELL REGIONAL HOSPITAL</v>
          </cell>
          <cell r="F84" t="str">
            <v>710 S 13TH ST</v>
          </cell>
          <cell r="G84" t="str">
            <v>BLACKWELL,OK 74631-0000</v>
          </cell>
          <cell r="H84" t="str">
            <v>OK</v>
          </cell>
          <cell r="I84" t="str">
            <v>370030</v>
          </cell>
          <cell r="J84">
            <v>43831</v>
          </cell>
          <cell r="K84">
            <v>44196</v>
          </cell>
        </row>
        <row r="85">
          <cell r="A85" t="str">
            <v>200573000A</v>
          </cell>
          <cell r="B85" t="str">
            <v>010</v>
          </cell>
          <cell r="C85" t="str">
            <v>Yes</v>
          </cell>
          <cell r="D85" t="str">
            <v>Private</v>
          </cell>
          <cell r="E85" t="str">
            <v>BRISTOW ENDEAVOR HEALTHCARE, LLC</v>
          </cell>
          <cell r="F85" t="str">
            <v>700 W. 7TH STREET  SUITE 6</v>
          </cell>
          <cell r="G85" t="str">
            <v>BRISTOW,OK 74010-2301</v>
          </cell>
          <cell r="H85" t="str">
            <v>OK</v>
          </cell>
          <cell r="I85" t="str">
            <v>370041</v>
          </cell>
          <cell r="J85">
            <v>43831</v>
          </cell>
          <cell r="K85">
            <v>44196</v>
          </cell>
        </row>
        <row r="86">
          <cell r="A86" t="str">
            <v>200697510F</v>
          </cell>
          <cell r="B86" t="str">
            <v>010</v>
          </cell>
          <cell r="C86" t="str">
            <v>Yes</v>
          </cell>
          <cell r="D86" t="str">
            <v>Private-Combined</v>
          </cell>
          <cell r="E86" t="str">
            <v>CENTER FOR ORTHOPAEDIC RECONSTRUCTION &amp; EXCELLENCE</v>
          </cell>
          <cell r="F86" t="str">
            <v>3029 W. MAIN STREET</v>
          </cell>
          <cell r="G86" t="str">
            <v>JENKS,OK 74037-3465</v>
          </cell>
          <cell r="H86" t="str">
            <v>OK</v>
          </cell>
          <cell r="I86" t="str">
            <v>370041</v>
          </cell>
          <cell r="J86">
            <v>43831</v>
          </cell>
          <cell r="K86">
            <v>44196</v>
          </cell>
        </row>
        <row r="87">
          <cell r="A87" t="str">
            <v>200080160A</v>
          </cell>
          <cell r="B87" t="str">
            <v>010</v>
          </cell>
          <cell r="C87" t="str">
            <v>Yes</v>
          </cell>
          <cell r="D87" t="str">
            <v>Private - LTCH</v>
          </cell>
          <cell r="E87" t="str">
            <v>SOLARA HOSPITAL SHAWNEE LLC</v>
          </cell>
          <cell r="F87" t="str">
            <v>1900 GORDON COOPER DRIVE</v>
          </cell>
          <cell r="G87" t="str">
            <v>SHAWNEE,OK 74801-</v>
          </cell>
          <cell r="H87" t="str">
            <v>OK</v>
          </cell>
          <cell r="I87" t="str">
            <v>372019</v>
          </cell>
          <cell r="J87">
            <v>43709</v>
          </cell>
          <cell r="K87">
            <v>44074</v>
          </cell>
        </row>
        <row r="88">
          <cell r="A88" t="str">
            <v>100700720A</v>
          </cell>
          <cell r="B88" t="str">
            <v>010</v>
          </cell>
          <cell r="C88" t="str">
            <v>Yes</v>
          </cell>
          <cell r="D88" t="str">
            <v>NSGO</v>
          </cell>
          <cell r="E88" t="str">
            <v>CHOCTAW MEMORIAL HOSPITAL</v>
          </cell>
          <cell r="F88" t="str">
            <v>1405 E KIRK ST</v>
          </cell>
          <cell r="G88" t="str">
            <v>HUGO,OK 74743-3603</v>
          </cell>
          <cell r="H88" t="str">
            <v>OK</v>
          </cell>
          <cell r="I88" t="str">
            <v>370100</v>
          </cell>
          <cell r="J88">
            <v>43647</v>
          </cell>
          <cell r="K88">
            <v>44012</v>
          </cell>
        </row>
        <row r="89">
          <cell r="A89" t="str">
            <v>100700010G</v>
          </cell>
          <cell r="B89" t="str">
            <v>010</v>
          </cell>
          <cell r="C89" t="str">
            <v>Yes</v>
          </cell>
          <cell r="D89" t="str">
            <v>Private</v>
          </cell>
          <cell r="E89" t="str">
            <v>CLINTON HMA LLC</v>
          </cell>
          <cell r="F89" t="str">
            <v>100 N 30TH ST</v>
          </cell>
          <cell r="G89" t="str">
            <v>CLINTON,OK 73601-3117</v>
          </cell>
          <cell r="H89" t="str">
            <v>OK</v>
          </cell>
          <cell r="I89" t="str">
            <v>370029</v>
          </cell>
          <cell r="J89">
            <v>43922</v>
          </cell>
          <cell r="K89">
            <v>44286</v>
          </cell>
        </row>
        <row r="90">
          <cell r="A90" t="str">
            <v>100749570S</v>
          </cell>
          <cell r="B90" t="str">
            <v>010</v>
          </cell>
          <cell r="C90" t="str">
            <v>Yes</v>
          </cell>
          <cell r="D90" t="str">
            <v>NSGO</v>
          </cell>
          <cell r="E90" t="str">
            <v>COMANCHE CO MEM HSP</v>
          </cell>
          <cell r="F90" t="str">
            <v>3401 GORE BLVD</v>
          </cell>
          <cell r="G90" t="str">
            <v>LAWTON,OK 73505-6332</v>
          </cell>
          <cell r="H90" t="str">
            <v>OK</v>
          </cell>
          <cell r="I90" t="str">
            <v>370056</v>
          </cell>
          <cell r="J90">
            <v>43647</v>
          </cell>
          <cell r="K90">
            <v>44012</v>
          </cell>
        </row>
        <row r="91">
          <cell r="A91" t="str">
            <v>100749570Y</v>
          </cell>
          <cell r="B91" t="str">
            <v>206</v>
          </cell>
          <cell r="C91" t="str">
            <v>Yes</v>
          </cell>
          <cell r="D91" t="str">
            <v>NSGO-Combined</v>
          </cell>
          <cell r="E91" t="str">
            <v>COMANCHE CO MEMORIAL HOSPITAL- REHAB</v>
          </cell>
          <cell r="F91" t="str">
            <v>3401 W GORE BLVD</v>
          </cell>
          <cell r="G91" t="str">
            <v>LAWTON,OK 73505-6332</v>
          </cell>
          <cell r="H91" t="str">
            <v>OK</v>
          </cell>
          <cell r="I91" t="str">
            <v>370056</v>
          </cell>
          <cell r="J91">
            <v>43647</v>
          </cell>
          <cell r="K91">
            <v>44012</v>
          </cell>
        </row>
        <row r="92">
          <cell r="A92" t="str">
            <v>100749570Z</v>
          </cell>
          <cell r="B92" t="str">
            <v>205</v>
          </cell>
          <cell r="C92" t="str">
            <v>Yes</v>
          </cell>
          <cell r="D92" t="str">
            <v>NSGO-Combined</v>
          </cell>
          <cell r="E92" t="str">
            <v>COMANCHE CO MEMORIAL HOSPITAL-PSY</v>
          </cell>
          <cell r="F92" t="str">
            <v>3401 W GORE BLVD</v>
          </cell>
          <cell r="G92" t="str">
            <v>LAWTON,OK 73505-6332</v>
          </cell>
          <cell r="H92" t="str">
            <v>OK</v>
          </cell>
          <cell r="I92" t="str">
            <v>370056</v>
          </cell>
          <cell r="J92">
            <v>43647</v>
          </cell>
          <cell r="K92">
            <v>44012</v>
          </cell>
        </row>
        <row r="93">
          <cell r="A93" t="str">
            <v>100746230B</v>
          </cell>
          <cell r="B93" t="str">
            <v>010</v>
          </cell>
          <cell r="C93" t="str">
            <v>Yes</v>
          </cell>
          <cell r="D93" t="str">
            <v>Private - Specialty</v>
          </cell>
          <cell r="E93" t="str">
            <v>COMMUNITY HOSPITAL</v>
          </cell>
          <cell r="F93" t="str">
            <v>3100 SW 89TH ST</v>
          </cell>
          <cell r="G93" t="str">
            <v>OKLAHOMA CITY,OK 73159-7900</v>
          </cell>
          <cell r="H93" t="str">
            <v>OK</v>
          </cell>
          <cell r="I93" t="str">
            <v>370203</v>
          </cell>
          <cell r="J93">
            <v>43831</v>
          </cell>
          <cell r="K93">
            <v>44196</v>
          </cell>
        </row>
        <row r="94">
          <cell r="A94" t="str">
            <v>100746230C</v>
          </cell>
          <cell r="B94" t="str">
            <v>010</v>
          </cell>
          <cell r="C94" t="str">
            <v>Yes</v>
          </cell>
          <cell r="D94" t="str">
            <v>Private</v>
          </cell>
          <cell r="E94" t="str">
            <v>COMMUNITY HOSPITAL, LLC</v>
          </cell>
          <cell r="F94" t="str">
            <v>9800 BROADWAY EXTENSION</v>
          </cell>
          <cell r="G94" t="str">
            <v>OKLAHOMA CITY,OK 73114-6303</v>
          </cell>
          <cell r="H94" t="str">
            <v>OK</v>
          </cell>
          <cell r="I94" t="str">
            <v>370203</v>
          </cell>
          <cell r="J94">
            <v>43831</v>
          </cell>
          <cell r="K94">
            <v>44196</v>
          </cell>
        </row>
        <row r="95">
          <cell r="A95" t="str">
            <v>200693850A</v>
          </cell>
          <cell r="B95" t="str">
            <v>010</v>
          </cell>
          <cell r="C95" t="str">
            <v>Yes</v>
          </cell>
          <cell r="D95" t="str">
            <v>Private</v>
          </cell>
          <cell r="E95" t="str">
            <v>CURAHEALTH OKLAHOMA CITY</v>
          </cell>
          <cell r="F95" t="str">
            <v>1407 NORTH ROBINSON AVENUE</v>
          </cell>
          <cell r="G95" t="str">
            <v>OKLAHOMA CITY,OK 73103-</v>
          </cell>
          <cell r="H95" t="str">
            <v>OK</v>
          </cell>
          <cell r="I95" t="str">
            <v>372004</v>
          </cell>
          <cell r="J95">
            <v>43709</v>
          </cell>
          <cell r="K95">
            <v>44074</v>
          </cell>
        </row>
        <row r="96">
          <cell r="A96" t="str">
            <v>200693850B</v>
          </cell>
          <cell r="B96" t="str">
            <v>010</v>
          </cell>
          <cell r="C96" t="str">
            <v>Yes</v>
          </cell>
          <cell r="D96" t="str">
            <v>Private</v>
          </cell>
          <cell r="E96" t="str">
            <v>CURAHEALTH OKLAHOMA, LLC</v>
          </cell>
          <cell r="F96" t="str">
            <v>2129 SW 59TH STREET</v>
          </cell>
          <cell r="G96" t="str">
            <v>OKLAHOMA CITY,OK 73119-</v>
          </cell>
          <cell r="H96" t="str">
            <v>OK</v>
          </cell>
          <cell r="I96" t="str">
            <v>372004</v>
          </cell>
          <cell r="J96">
            <v>43709</v>
          </cell>
          <cell r="K96">
            <v>44074</v>
          </cell>
        </row>
        <row r="97">
          <cell r="A97" t="str">
            <v>100700120A</v>
          </cell>
          <cell r="B97" t="str">
            <v>010</v>
          </cell>
          <cell r="C97" t="str">
            <v>Yes</v>
          </cell>
          <cell r="D97" t="str">
            <v>Private</v>
          </cell>
          <cell r="E97" t="str">
            <v>DUNCAN REGIONAL HOSPITAL</v>
          </cell>
          <cell r="F97" t="str">
            <v>1407 N WHISENANT DR</v>
          </cell>
          <cell r="G97" t="str">
            <v>DUNCAN,OK 73533-</v>
          </cell>
          <cell r="H97" t="str">
            <v>OK</v>
          </cell>
          <cell r="I97" t="str">
            <v>370023</v>
          </cell>
          <cell r="J97">
            <v>43647</v>
          </cell>
          <cell r="K97">
            <v>44012</v>
          </cell>
        </row>
        <row r="98">
          <cell r="A98" t="str">
            <v>100700880A</v>
          </cell>
          <cell r="B98" t="str">
            <v>010</v>
          </cell>
          <cell r="C98" t="str">
            <v>Yes</v>
          </cell>
          <cell r="D98" t="str">
            <v>NSGO</v>
          </cell>
          <cell r="E98" t="str">
            <v>ELKVIEW GEN HSP</v>
          </cell>
          <cell r="F98" t="str">
            <v>429 W ELM</v>
          </cell>
          <cell r="G98" t="str">
            <v>HOBART,OK 73651-</v>
          </cell>
          <cell r="H98" t="str">
            <v>OK</v>
          </cell>
          <cell r="I98" t="str">
            <v>370153</v>
          </cell>
          <cell r="J98">
            <v>43647</v>
          </cell>
          <cell r="K98">
            <v>44012</v>
          </cell>
        </row>
        <row r="99">
          <cell r="A99" t="str">
            <v>100700820A</v>
          </cell>
          <cell r="B99" t="str">
            <v>010</v>
          </cell>
          <cell r="C99" t="str">
            <v>Yes</v>
          </cell>
          <cell r="D99" t="str">
            <v>NSGO</v>
          </cell>
          <cell r="E99" t="str">
            <v>GRADY MEMORIAL HOSPITAL</v>
          </cell>
          <cell r="F99" t="str">
            <v>2220 W IOWA AVENUE</v>
          </cell>
          <cell r="G99" t="str">
            <v>CHICKASHA,OK 73018-2738</v>
          </cell>
          <cell r="H99" t="str">
            <v>OK</v>
          </cell>
          <cell r="I99" t="str">
            <v>370054</v>
          </cell>
          <cell r="J99">
            <v>43831</v>
          </cell>
          <cell r="K99">
            <v>44196</v>
          </cell>
        </row>
        <row r="100">
          <cell r="A100" t="str">
            <v>100699410A</v>
          </cell>
          <cell r="B100" t="str">
            <v>010</v>
          </cell>
          <cell r="C100" t="str">
            <v>Yes</v>
          </cell>
          <cell r="D100" t="str">
            <v>Private</v>
          </cell>
          <cell r="E100" t="str">
            <v>GREAT PLAINS REGIONAL MEDICAL CENTER</v>
          </cell>
          <cell r="F100" t="str">
            <v>1801 WEST THIRD</v>
          </cell>
          <cell r="G100" t="str">
            <v>ELK CITY,OK 73644-5113</v>
          </cell>
          <cell r="H100" t="str">
            <v>OK</v>
          </cell>
          <cell r="I100" t="str">
            <v>370019</v>
          </cell>
          <cell r="J100">
            <v>43647</v>
          </cell>
          <cell r="K100">
            <v>44012</v>
          </cell>
        </row>
        <row r="101">
          <cell r="A101" t="str">
            <v>100699410G</v>
          </cell>
          <cell r="B101" t="str">
            <v>205</v>
          </cell>
          <cell r="C101" t="str">
            <v>Yes</v>
          </cell>
          <cell r="D101" t="str">
            <v>Private-Combined</v>
          </cell>
          <cell r="E101" t="str">
            <v>GREAT PLAINS REGIONAL MEDICAL CENTER-PSY</v>
          </cell>
          <cell r="F101" t="str">
            <v>1801 W THIRD ST</v>
          </cell>
          <cell r="G101" t="str">
            <v>ELK CITY,OK 73644-5113</v>
          </cell>
          <cell r="H101" t="str">
            <v>OK</v>
          </cell>
          <cell r="I101" t="str">
            <v>370019</v>
          </cell>
          <cell r="J101">
            <v>43647</v>
          </cell>
          <cell r="K101">
            <v>44012</v>
          </cell>
        </row>
        <row r="102">
          <cell r="A102" t="str">
            <v>100699410F</v>
          </cell>
          <cell r="B102" t="str">
            <v>206</v>
          </cell>
          <cell r="C102" t="str">
            <v>Yes</v>
          </cell>
          <cell r="D102" t="str">
            <v>Private-Combined</v>
          </cell>
          <cell r="E102" t="str">
            <v>GREAT PLAINS REGIONAL MEDICAL CENTER-REHAB</v>
          </cell>
          <cell r="F102" t="str">
            <v>1801 WEST THIRD ST</v>
          </cell>
          <cell r="G102" t="str">
            <v>ELK CITY,OK 73644-5113</v>
          </cell>
          <cell r="H102" t="str">
            <v>OK</v>
          </cell>
          <cell r="I102" t="str">
            <v>370019</v>
          </cell>
          <cell r="J102">
            <v>43647</v>
          </cell>
          <cell r="K102">
            <v>44012</v>
          </cell>
        </row>
        <row r="103">
          <cell r="A103" t="str">
            <v>200045700C</v>
          </cell>
          <cell r="B103" t="str">
            <v>010</v>
          </cell>
          <cell r="C103" t="str">
            <v>Yes</v>
          </cell>
          <cell r="D103" t="str">
            <v>Private</v>
          </cell>
          <cell r="E103" t="str">
            <v>AHS HENRYETTA HOSPITAL, LLC</v>
          </cell>
          <cell r="F103" t="str">
            <v>2401 W. MAIN</v>
          </cell>
          <cell r="G103" t="str">
            <v>HENRYETTA,OK 74437-6908</v>
          </cell>
          <cell r="H103" t="str">
            <v>OK</v>
          </cell>
          <cell r="I103" t="str">
            <v>370183</v>
          </cell>
          <cell r="J103">
            <v>43800</v>
          </cell>
          <cell r="K103">
            <v>44165</v>
          </cell>
        </row>
        <row r="104">
          <cell r="A104" t="str">
            <v>200435950A</v>
          </cell>
          <cell r="B104" t="str">
            <v>010</v>
          </cell>
          <cell r="C104" t="str">
            <v>Yes</v>
          </cell>
          <cell r="D104" t="str">
            <v>Private</v>
          </cell>
          <cell r="E104" t="str">
            <v>AHS CLAREMORE REGIONAL HOSPITAL, LLC</v>
          </cell>
          <cell r="F104" t="str">
            <v>1202 N MUSKOGEE PL</v>
          </cell>
          <cell r="G104" t="str">
            <v>CLAREMORE,OK 74017-3058</v>
          </cell>
          <cell r="H104" t="str">
            <v>OK</v>
          </cell>
          <cell r="I104" t="str">
            <v>370039</v>
          </cell>
          <cell r="J104">
            <v>43770</v>
          </cell>
          <cell r="K104">
            <v>44135</v>
          </cell>
        </row>
        <row r="105">
          <cell r="A105" t="str">
            <v>200044190A</v>
          </cell>
          <cell r="B105" t="str">
            <v>010</v>
          </cell>
          <cell r="C105" t="str">
            <v>Yes</v>
          </cell>
          <cell r="D105" t="str">
            <v>Private</v>
          </cell>
          <cell r="E105" t="str">
            <v>HILLCREST HOSPITAL CUSHING</v>
          </cell>
          <cell r="F105" t="str">
            <v>1027 E CHERRY ST</v>
          </cell>
          <cell r="G105" t="str">
            <v>CUSHING,OK 74023-</v>
          </cell>
          <cell r="H105" t="str">
            <v>OK</v>
          </cell>
          <cell r="I105" t="str">
            <v>370099</v>
          </cell>
          <cell r="J105">
            <v>43800</v>
          </cell>
          <cell r="K105">
            <v>44165</v>
          </cell>
        </row>
        <row r="106">
          <cell r="A106" t="str">
            <v>200735850A</v>
          </cell>
          <cell r="B106" t="str">
            <v>010</v>
          </cell>
          <cell r="C106" t="str">
            <v>Yes</v>
          </cell>
          <cell r="D106" t="str">
            <v>Private</v>
          </cell>
          <cell r="E106" t="str">
            <v>HILLCREST HOSPITAL PRYOR</v>
          </cell>
          <cell r="F106" t="str">
            <v>111 N. BAILEY STREET</v>
          </cell>
          <cell r="G106" t="str">
            <v>PRYOR,OK 74361-</v>
          </cell>
          <cell r="H106" t="str">
            <v>OK</v>
          </cell>
          <cell r="I106" t="str">
            <v>370015</v>
          </cell>
          <cell r="J106">
            <v>43922</v>
          </cell>
          <cell r="K106">
            <v>44286</v>
          </cell>
        </row>
        <row r="107">
          <cell r="A107" t="str">
            <v>200044210A</v>
          </cell>
          <cell r="B107" t="str">
            <v>010</v>
          </cell>
          <cell r="C107" t="str">
            <v>Yes</v>
          </cell>
          <cell r="D107" t="str">
            <v>Private</v>
          </cell>
          <cell r="E107" t="str">
            <v>HILLCREST MEDICAL CENTER</v>
          </cell>
          <cell r="F107" t="str">
            <v>1120 S UTICA AVE</v>
          </cell>
          <cell r="G107" t="str">
            <v>TULSA,OK 74104-4012</v>
          </cell>
          <cell r="H107" t="str">
            <v>OK</v>
          </cell>
          <cell r="I107" t="str">
            <v>370001</v>
          </cell>
          <cell r="J107">
            <v>43647</v>
          </cell>
          <cell r="K107">
            <v>44012</v>
          </cell>
        </row>
        <row r="108">
          <cell r="A108" t="str">
            <v>200044210B</v>
          </cell>
          <cell r="B108" t="str">
            <v>206</v>
          </cell>
          <cell r="C108" t="str">
            <v>Yes</v>
          </cell>
          <cell r="D108" t="str">
            <v>Private-Combined</v>
          </cell>
          <cell r="E108" t="str">
            <v>HILLCREST MEDICAL CENTER - REHAB</v>
          </cell>
          <cell r="F108" t="str">
            <v>1120 S UTICA</v>
          </cell>
          <cell r="G108" t="str">
            <v>TULSA,OK 74104-4090</v>
          </cell>
          <cell r="H108" t="str">
            <v>OK</v>
          </cell>
          <cell r="I108" t="str">
            <v>370001</v>
          </cell>
          <cell r="J108">
            <v>43647</v>
          </cell>
          <cell r="K108">
            <v>44012</v>
          </cell>
        </row>
        <row r="109">
          <cell r="A109" t="str">
            <v>200786710A</v>
          </cell>
          <cell r="B109" t="str">
            <v>010</v>
          </cell>
          <cell r="C109" t="str">
            <v>Yes</v>
          </cell>
          <cell r="D109" t="str">
            <v>Private - Specialty</v>
          </cell>
          <cell r="E109" t="str">
            <v>INSPIRE SPECIALTY HOSPITAL</v>
          </cell>
          <cell r="F109" t="str">
            <v>8210 NATIONAL AVENUE</v>
          </cell>
          <cell r="G109" t="str">
            <v>MIDWEST CITY,OK 73110-</v>
          </cell>
          <cell r="H109" t="str">
            <v>OK</v>
          </cell>
          <cell r="I109" t="str">
            <v>372012</v>
          </cell>
          <cell r="J109">
            <v>43831</v>
          </cell>
          <cell r="K109">
            <v>44196</v>
          </cell>
        </row>
        <row r="110">
          <cell r="A110" t="str">
            <v>100806400C</v>
          </cell>
          <cell r="B110" t="str">
            <v>010</v>
          </cell>
          <cell r="C110" t="str">
            <v>Yes</v>
          </cell>
          <cell r="D110" t="str">
            <v>Private</v>
          </cell>
          <cell r="E110" t="str">
            <v>INTEGRIS BAPTIST MEDICAL C</v>
          </cell>
          <cell r="F110" t="str">
            <v>3300 NW EXPRESSWAY</v>
          </cell>
          <cell r="G110" t="str">
            <v>OKLAHOMA CITY,OK 73112-4481</v>
          </cell>
          <cell r="H110" t="str">
            <v>OK</v>
          </cell>
          <cell r="I110" t="str">
            <v>370028</v>
          </cell>
          <cell r="J110">
            <v>43647</v>
          </cell>
          <cell r="K110">
            <v>44012</v>
          </cell>
        </row>
        <row r="111">
          <cell r="A111" t="str">
            <v>100699500A</v>
          </cell>
          <cell r="B111" t="str">
            <v>010</v>
          </cell>
          <cell r="C111" t="str">
            <v>Yes</v>
          </cell>
          <cell r="D111" t="str">
            <v>Private</v>
          </cell>
          <cell r="E111" t="str">
            <v>INTEGRIS BASS MEM BAP</v>
          </cell>
          <cell r="F111" t="str">
            <v>600 SOUTH MONROE</v>
          </cell>
          <cell r="G111" t="str">
            <v>ENID,OK 73701-</v>
          </cell>
          <cell r="H111" t="str">
            <v>OK</v>
          </cell>
          <cell r="I111" t="str">
            <v>370016</v>
          </cell>
          <cell r="J111">
            <v>43647</v>
          </cell>
          <cell r="K111">
            <v>44012</v>
          </cell>
        </row>
        <row r="112">
          <cell r="A112" t="str">
            <v>100700610A</v>
          </cell>
          <cell r="B112" t="str">
            <v>010</v>
          </cell>
          <cell r="C112" t="str">
            <v>Yes</v>
          </cell>
          <cell r="D112" t="str">
            <v>Private</v>
          </cell>
          <cell r="E112" t="str">
            <v>INTEGRIS CANADIAN VALLEY HOSPITAL</v>
          </cell>
          <cell r="F112" t="str">
            <v>1201 HEALTH CENTER PARKWAY</v>
          </cell>
          <cell r="G112" t="str">
            <v>YUKON,OK 73099-</v>
          </cell>
          <cell r="H112" t="str">
            <v>OK</v>
          </cell>
          <cell r="I112" t="str">
            <v>370211</v>
          </cell>
          <cell r="J112">
            <v>43647</v>
          </cell>
          <cell r="K112">
            <v>44012</v>
          </cell>
        </row>
        <row r="113">
          <cell r="A113" t="str">
            <v>200834400A</v>
          </cell>
          <cell r="B113" t="str">
            <v>010</v>
          </cell>
          <cell r="C113" t="str">
            <v>Yes</v>
          </cell>
          <cell r="D113" t="str">
            <v>Private</v>
          </cell>
          <cell r="E113" t="str">
            <v>INTEGRIS COMMUNITY HOSPITAL COUNCIL CROSSING</v>
          </cell>
          <cell r="F113" t="str">
            <v>9417 N. COUNCIL RD</v>
          </cell>
          <cell r="G113" t="str">
            <v>OKLAHOMA CITY,OK 73162-</v>
          </cell>
          <cell r="H113" t="str">
            <v>OK</v>
          </cell>
          <cell r="I113" t="str">
            <v>370240</v>
          </cell>
          <cell r="J113">
            <v>43616</v>
          </cell>
          <cell r="K113">
            <v>43830</v>
          </cell>
        </row>
        <row r="114">
          <cell r="A114" t="str">
            <v>200834400B</v>
          </cell>
          <cell r="B114" t="str">
            <v>010</v>
          </cell>
          <cell r="C114" t="str">
            <v>Yes</v>
          </cell>
          <cell r="D114" t="str">
            <v>Private-Combined</v>
          </cell>
          <cell r="E114" t="str">
            <v>INTEGRIS COMMUNITY HOSPITAL DEL CITY</v>
          </cell>
          <cell r="F114" t="str">
            <v>4801 S.E. 15TH STREET</v>
          </cell>
          <cell r="G114" t="str">
            <v>DEL CITY,OK 73115-3918</v>
          </cell>
          <cell r="H114" t="str">
            <v>OK</v>
          </cell>
          <cell r="I114" t="str">
            <v>370240</v>
          </cell>
          <cell r="J114">
            <v>43831</v>
          </cell>
          <cell r="K114">
            <v>44196</v>
          </cell>
        </row>
        <row r="115">
          <cell r="A115" t="str">
            <v>200834400D</v>
          </cell>
          <cell r="B115" t="str">
            <v>010</v>
          </cell>
          <cell r="C115" t="str">
            <v>Yes</v>
          </cell>
          <cell r="D115" t="str">
            <v>Private-Combined</v>
          </cell>
          <cell r="E115" t="str">
            <v>INTEGRIS COMMUNITY HOSPITAL MOORE</v>
          </cell>
          <cell r="F115" t="str">
            <v xml:space="preserve">1401 SW 34TH STREET  </v>
          </cell>
          <cell r="G115" t="str">
            <v xml:space="preserve">MOORE          </v>
          </cell>
          <cell r="H115" t="str">
            <v>OK</v>
          </cell>
          <cell r="I115">
            <v>370240</v>
          </cell>
          <cell r="J115">
            <v>43616</v>
          </cell>
          <cell r="K115">
            <v>43830</v>
          </cell>
        </row>
        <row r="116">
          <cell r="A116" t="str">
            <v>100699700A</v>
          </cell>
          <cell r="B116" t="str">
            <v>010</v>
          </cell>
          <cell r="C116" t="str">
            <v>Yes</v>
          </cell>
          <cell r="D116" t="str">
            <v>Private</v>
          </cell>
          <cell r="E116" t="str">
            <v>INTEGRIS GROVE HOSPITAL</v>
          </cell>
          <cell r="F116" t="str">
            <v>1001 E 18TH STREET</v>
          </cell>
          <cell r="G116" t="str">
            <v>GROVE,OK 74344-5304</v>
          </cell>
          <cell r="H116" t="str">
            <v>OK</v>
          </cell>
          <cell r="I116" t="str">
            <v>370113</v>
          </cell>
          <cell r="J116">
            <v>43647</v>
          </cell>
          <cell r="K116">
            <v>44012</v>
          </cell>
        </row>
        <row r="117">
          <cell r="A117" t="str">
            <v>200405550A</v>
          </cell>
          <cell r="B117" t="str">
            <v>010</v>
          </cell>
          <cell r="C117" t="str">
            <v>Yes</v>
          </cell>
          <cell r="D117" t="str">
            <v>Private</v>
          </cell>
          <cell r="E117" t="str">
            <v>INTEGRIS HEALTH EDMOND, INC.</v>
          </cell>
          <cell r="F117" t="str">
            <v>4801 INTEGRIS PARKWAY</v>
          </cell>
          <cell r="G117" t="str">
            <v>EDMOND,OK 73034-8864</v>
          </cell>
          <cell r="H117" t="str">
            <v>OK</v>
          </cell>
          <cell r="I117" t="str">
            <v>370236</v>
          </cell>
          <cell r="J117">
            <v>43647</v>
          </cell>
          <cell r="K117">
            <v>44012</v>
          </cell>
        </row>
        <row r="118">
          <cell r="A118" t="str">
            <v>100699440A</v>
          </cell>
          <cell r="B118" t="str">
            <v>010</v>
          </cell>
          <cell r="C118" t="str">
            <v>Yes</v>
          </cell>
          <cell r="D118" t="str">
            <v>Private</v>
          </cell>
          <cell r="E118" t="str">
            <v>INTEGRIS MIAMI HOSPITAL</v>
          </cell>
          <cell r="F118" t="str">
            <v>200 SECOND AVE SW</v>
          </cell>
          <cell r="G118" t="str">
            <v>MIAMI,OK 74354-</v>
          </cell>
          <cell r="H118" t="str">
            <v>OK</v>
          </cell>
          <cell r="I118" t="str">
            <v>370004</v>
          </cell>
          <cell r="J118">
            <v>43647</v>
          </cell>
          <cell r="K118">
            <v>44012</v>
          </cell>
        </row>
        <row r="119">
          <cell r="A119" t="str">
            <v>100700200A</v>
          </cell>
          <cell r="B119" t="str">
            <v>010</v>
          </cell>
          <cell r="C119" t="str">
            <v>Yes</v>
          </cell>
          <cell r="D119" t="str">
            <v>Private</v>
          </cell>
          <cell r="E119" t="str">
            <v>INTEGRIS SOUTHWEST MEDICAL CENTER</v>
          </cell>
          <cell r="F119" t="str">
            <v>4401 S WESTERN</v>
          </cell>
          <cell r="G119" t="str">
            <v>OKLAHOMA CITY,OK 73109-3413</v>
          </cell>
          <cell r="H119" t="str">
            <v>OK</v>
          </cell>
          <cell r="I119" t="str">
            <v>370106</v>
          </cell>
          <cell r="J119">
            <v>43647</v>
          </cell>
          <cell r="K119">
            <v>44012</v>
          </cell>
        </row>
        <row r="120">
          <cell r="A120" t="str">
            <v>100700200R</v>
          </cell>
          <cell r="B120" t="str">
            <v>206</v>
          </cell>
          <cell r="C120" t="str">
            <v>Yes</v>
          </cell>
          <cell r="D120" t="str">
            <v>Private-Combined</v>
          </cell>
          <cell r="E120" t="str">
            <v>INTEGRIS SOUTHWEST MEDICAL CENTER - REHAB</v>
          </cell>
          <cell r="F120" t="str">
            <v>4401 S WESTERN</v>
          </cell>
          <cell r="G120" t="str">
            <v>OKLAHOMA CITY,OK 73109-3410</v>
          </cell>
          <cell r="H120" t="str">
            <v>OK</v>
          </cell>
          <cell r="I120" t="str">
            <v>370106</v>
          </cell>
          <cell r="J120">
            <v>43647</v>
          </cell>
          <cell r="K120">
            <v>44012</v>
          </cell>
        </row>
        <row r="121">
          <cell r="A121" t="str">
            <v>100690810A</v>
          </cell>
          <cell r="B121" t="str">
            <v>206</v>
          </cell>
          <cell r="C121" t="str">
            <v>Yes</v>
          </cell>
          <cell r="D121" t="str">
            <v>Private-Combined</v>
          </cell>
          <cell r="E121" t="str">
            <v>INTERGRIS BAPTIST MEDICAL- REHAB</v>
          </cell>
          <cell r="F121" t="str">
            <v>5501 N PORTLAND AVE</v>
          </cell>
          <cell r="G121" t="str">
            <v>OKLAHOMA CITY,OK 73112-</v>
          </cell>
          <cell r="H121" t="str">
            <v>OK</v>
          </cell>
          <cell r="I121" t="str">
            <v>370028</v>
          </cell>
          <cell r="J121">
            <v>43647</v>
          </cell>
          <cell r="K121">
            <v>44012</v>
          </cell>
        </row>
        <row r="122">
          <cell r="A122" t="str">
            <v>100699350A</v>
          </cell>
          <cell r="B122" t="str">
            <v>010</v>
          </cell>
          <cell r="C122" t="str">
            <v>Yes</v>
          </cell>
          <cell r="D122" t="str">
            <v>NSGO</v>
          </cell>
          <cell r="E122" t="str">
            <v>JACKSON CO MEM HSP</v>
          </cell>
          <cell r="F122" t="str">
            <v>1200 E PECAN</v>
          </cell>
          <cell r="G122" t="str">
            <v>ALTUS,OK 73521-</v>
          </cell>
          <cell r="H122" t="str">
            <v>OK</v>
          </cell>
          <cell r="I122" t="str">
            <v>370022</v>
          </cell>
          <cell r="J122">
            <v>43647</v>
          </cell>
          <cell r="K122">
            <v>44012</v>
          </cell>
        </row>
        <row r="123">
          <cell r="A123" t="str">
            <v>100699490A</v>
          </cell>
          <cell r="B123" t="str">
            <v>010</v>
          </cell>
          <cell r="C123" t="str">
            <v>Yes</v>
          </cell>
          <cell r="D123" t="str">
            <v>Private</v>
          </cell>
          <cell r="E123" t="str">
            <v>JANE PHILLIPS EP HSP</v>
          </cell>
          <cell r="F123" t="str">
            <v>3500 SE FRANK PHILLIPS BLVD</v>
          </cell>
          <cell r="G123" t="str">
            <v>BARTLESVILLE,OK 74006-</v>
          </cell>
          <cell r="H123" t="str">
            <v>OK</v>
          </cell>
          <cell r="I123" t="str">
            <v>370018</v>
          </cell>
          <cell r="J123">
            <v>43647</v>
          </cell>
          <cell r="K123">
            <v>44012</v>
          </cell>
        </row>
        <row r="124">
          <cell r="A124" t="str">
            <v>100699490J</v>
          </cell>
          <cell r="B124" t="str">
            <v>206</v>
          </cell>
          <cell r="C124" t="str">
            <v>Yes</v>
          </cell>
          <cell r="D124" t="str">
            <v>Private-Combined</v>
          </cell>
          <cell r="E124" t="str">
            <v>JANE PHILLIPS MEMORIAL MED CTR - REHAB</v>
          </cell>
          <cell r="F124" t="str">
            <v>3500 E FRANK PHILLIPS BLVD</v>
          </cell>
          <cell r="G124" t="str">
            <v>BARTLESVILLE,OK 74006-</v>
          </cell>
          <cell r="H124" t="str">
            <v>OK</v>
          </cell>
          <cell r="I124" t="str">
            <v>370018</v>
          </cell>
          <cell r="J124">
            <v>43647</v>
          </cell>
          <cell r="K124">
            <v>44012</v>
          </cell>
        </row>
        <row r="125">
          <cell r="A125" t="str">
            <v>100699420A</v>
          </cell>
          <cell r="B125" t="str">
            <v>010</v>
          </cell>
          <cell r="C125" t="str">
            <v>Yes</v>
          </cell>
          <cell r="D125" t="str">
            <v>Private</v>
          </cell>
          <cell r="E125" t="str">
            <v>ALLIANCEHEALTH PONCA CITY</v>
          </cell>
          <cell r="F125" t="str">
            <v>1900 N 14 STREET</v>
          </cell>
          <cell r="G125" t="str">
            <v>PONCA CITY,OK 74601-</v>
          </cell>
          <cell r="H125" t="str">
            <v>OK</v>
          </cell>
          <cell r="I125" t="str">
            <v>370006</v>
          </cell>
          <cell r="J125">
            <v>43617</v>
          </cell>
          <cell r="K125">
            <v>43982</v>
          </cell>
        </row>
        <row r="126">
          <cell r="A126" t="str">
            <v>100745350B</v>
          </cell>
          <cell r="B126" t="str">
            <v>010</v>
          </cell>
          <cell r="C126" t="str">
            <v>Yes</v>
          </cell>
          <cell r="D126" t="str">
            <v>Private - Specialty</v>
          </cell>
          <cell r="E126" t="str">
            <v>LAKESIDE WOMENS CENTER OF</v>
          </cell>
          <cell r="F126" t="str">
            <v>11200 N PORTLAND AVE</v>
          </cell>
          <cell r="G126" t="str">
            <v>OKLAHOMA CITY,OK 73120-</v>
          </cell>
          <cell r="H126" t="str">
            <v>OK</v>
          </cell>
          <cell r="I126" t="str">
            <v>370199</v>
          </cell>
          <cell r="J126">
            <v>43647</v>
          </cell>
          <cell r="K126">
            <v>44012</v>
          </cell>
        </row>
        <row r="127">
          <cell r="A127" t="str">
            <v>100818200B</v>
          </cell>
          <cell r="B127" t="str">
            <v>010</v>
          </cell>
          <cell r="C127" t="str">
            <v>Yes</v>
          </cell>
          <cell r="D127" t="str">
            <v>NSGO</v>
          </cell>
          <cell r="E127" t="str">
            <v>LINDSAY MUNICIPAL HOSPITAL</v>
          </cell>
          <cell r="F127" t="str">
            <v>1305 W CHEROKEE ST</v>
          </cell>
          <cell r="G127" t="str">
            <v>LINDSAY,OK 73052-0888</v>
          </cell>
          <cell r="H127" t="str">
            <v>OK</v>
          </cell>
          <cell r="I127" t="str">
            <v>370214</v>
          </cell>
          <cell r="J127">
            <v>43647</v>
          </cell>
          <cell r="K127">
            <v>44012</v>
          </cell>
        </row>
        <row r="128">
          <cell r="A128" t="str">
            <v>200347120A</v>
          </cell>
          <cell r="B128" t="str">
            <v>010</v>
          </cell>
          <cell r="C128" t="str">
            <v>Yes</v>
          </cell>
          <cell r="D128" t="str">
            <v>Private - LTCH</v>
          </cell>
          <cell r="E128" t="str">
            <v>LTAC HOSPITAL OF EDMOND, LLC</v>
          </cell>
          <cell r="F128" t="str">
            <v>4300 WEST MEMORIAL RD, 2ND FLO</v>
          </cell>
          <cell r="G128" t="str">
            <v>OKLAHOMA CITY,OK 73120-5705</v>
          </cell>
          <cell r="H128" t="str">
            <v>OK</v>
          </cell>
          <cell r="I128" t="str">
            <v>370013</v>
          </cell>
          <cell r="J128">
            <v>43647</v>
          </cell>
          <cell r="K128">
            <v>44012</v>
          </cell>
        </row>
        <row r="129">
          <cell r="A129" t="str">
            <v>100710530D</v>
          </cell>
          <cell r="B129" t="str">
            <v>010</v>
          </cell>
          <cell r="C129" t="str">
            <v>Yes</v>
          </cell>
          <cell r="D129" t="str">
            <v>NSGO</v>
          </cell>
          <cell r="E129" t="str">
            <v>MCALESTER REGIONAL</v>
          </cell>
          <cell r="F129" t="str">
            <v>ONE CLARK BASS BOULEVARD</v>
          </cell>
          <cell r="G129" t="str">
            <v>MCALESTER,OK 74502-</v>
          </cell>
          <cell r="H129" t="str">
            <v>OK</v>
          </cell>
          <cell r="I129" t="str">
            <v>370034</v>
          </cell>
          <cell r="J129">
            <v>43647</v>
          </cell>
          <cell r="K129">
            <v>44012</v>
          </cell>
        </row>
        <row r="130">
          <cell r="A130" t="str">
            <v>200069370A</v>
          </cell>
          <cell r="B130" t="str">
            <v>010</v>
          </cell>
          <cell r="C130" t="str">
            <v>Yes</v>
          </cell>
          <cell r="D130" t="str">
            <v>Private - Specialty</v>
          </cell>
          <cell r="E130" t="str">
            <v>MCBRIDE CLINIC ORTHOPEDIC HOSPITAL</v>
          </cell>
          <cell r="F130" t="str">
            <v>9600 BROADWAY EXTENSION</v>
          </cell>
          <cell r="G130" t="str">
            <v>OKLAHOMA CITY,OK 73114-7408</v>
          </cell>
          <cell r="H130" t="str">
            <v>OK</v>
          </cell>
          <cell r="I130" t="str">
            <v>370222</v>
          </cell>
          <cell r="J130">
            <v>43831</v>
          </cell>
          <cell r="K130">
            <v>44196</v>
          </cell>
        </row>
        <row r="131">
          <cell r="A131" t="str">
            <v>200285100D</v>
          </cell>
          <cell r="B131" t="str">
            <v>205</v>
          </cell>
          <cell r="C131" t="str">
            <v>Yes</v>
          </cell>
          <cell r="D131" t="str">
            <v>Private-Combined</v>
          </cell>
          <cell r="E131" t="str">
            <v>MEADOWLAKE CHILD/ADOLESCENT ACUTE</v>
          </cell>
          <cell r="F131" t="str">
            <v>2216 S VAN BUREN</v>
          </cell>
          <cell r="G131" t="str">
            <v>ENID,OK 73701-8217</v>
          </cell>
          <cell r="H131" t="str">
            <v>OK</v>
          </cell>
          <cell r="I131" t="str">
            <v>370016</v>
          </cell>
          <cell r="J131">
            <v>43647</v>
          </cell>
          <cell r="K131">
            <v>44012</v>
          </cell>
        </row>
        <row r="132">
          <cell r="A132" t="str">
            <v>100700030A</v>
          </cell>
          <cell r="B132" t="str">
            <v>010</v>
          </cell>
          <cell r="C132" t="str">
            <v>Yes</v>
          </cell>
          <cell r="D132" t="str">
            <v>Private</v>
          </cell>
          <cell r="E132" t="str">
            <v>ADAIR COUNTY HC INC</v>
          </cell>
          <cell r="F132" t="str">
            <v>1401 WEST LOCUST</v>
          </cell>
          <cell r="G132" t="str">
            <v>STILWELL,OK 74960-</v>
          </cell>
          <cell r="H132" t="str">
            <v>OK</v>
          </cell>
          <cell r="I132" t="str">
            <v>370178</v>
          </cell>
          <cell r="J132">
            <v>43647</v>
          </cell>
          <cell r="K132">
            <v>44012</v>
          </cell>
        </row>
        <row r="133">
          <cell r="A133" t="str">
            <v>100700030I</v>
          </cell>
          <cell r="B133" t="str">
            <v>205</v>
          </cell>
          <cell r="C133" t="str">
            <v>Yes</v>
          </cell>
          <cell r="D133" t="str">
            <v>Private-Combined</v>
          </cell>
          <cell r="E133" t="str">
            <v>MEMORIAL HOSPITAL - PSYCH</v>
          </cell>
          <cell r="F133" t="str">
            <v>1401 W. LOCUST ST.</v>
          </cell>
          <cell r="G133" t="str">
            <v>STILWELL,OK 74960-3217</v>
          </cell>
          <cell r="H133" t="str">
            <v>OK</v>
          </cell>
          <cell r="I133" t="str">
            <v>370178</v>
          </cell>
          <cell r="J133">
            <v>43647</v>
          </cell>
          <cell r="K133">
            <v>44012</v>
          </cell>
        </row>
        <row r="134">
          <cell r="A134" t="str">
            <v>100699390A</v>
          </cell>
          <cell r="B134" t="str">
            <v>010</v>
          </cell>
          <cell r="C134" t="str">
            <v>Yes</v>
          </cell>
          <cell r="D134" t="str">
            <v>Private</v>
          </cell>
          <cell r="E134" t="str">
            <v>MERCY HOSPITAL OKLAHOMA CITY</v>
          </cell>
          <cell r="F134" t="str">
            <v>4300 WEST MEMORIAL RD</v>
          </cell>
          <cell r="G134" t="str">
            <v>OKLAHOMA CITY,OK 73120-8362</v>
          </cell>
          <cell r="H134" t="str">
            <v>OK</v>
          </cell>
          <cell r="I134" t="str">
            <v>370013</v>
          </cell>
          <cell r="J134">
            <v>43647</v>
          </cell>
          <cell r="K134">
            <v>44012</v>
          </cell>
        </row>
        <row r="135">
          <cell r="A135" t="str">
            <v>200509290E</v>
          </cell>
          <cell r="B135" t="str">
            <v>206</v>
          </cell>
          <cell r="C135" t="str">
            <v>Yes</v>
          </cell>
          <cell r="D135" t="str">
            <v>Private-Combined</v>
          </cell>
          <cell r="E135" t="str">
            <v>MERCY HOSPITAL ADA - REHAB</v>
          </cell>
          <cell r="F135" t="str">
            <v>430 N MONTE VISTA</v>
          </cell>
          <cell r="G135" t="str">
            <v>ADA,OK 74820-</v>
          </cell>
          <cell r="H135" t="str">
            <v>OK</v>
          </cell>
          <cell r="I135" t="str">
            <v>370020</v>
          </cell>
          <cell r="J135">
            <v>43647</v>
          </cell>
          <cell r="K135">
            <v>44012</v>
          </cell>
        </row>
        <row r="136">
          <cell r="A136" t="str">
            <v>200509290A</v>
          </cell>
          <cell r="B136" t="str">
            <v>010</v>
          </cell>
          <cell r="C136" t="str">
            <v>Yes</v>
          </cell>
          <cell r="D136" t="str">
            <v>Private</v>
          </cell>
          <cell r="E136" t="str">
            <v>MERCY HOSPITAL ADA, INC.</v>
          </cell>
          <cell r="F136" t="str">
            <v>430 NORTH MONTE VISTA</v>
          </cell>
          <cell r="G136" t="str">
            <v>ADA,OK 74820-4610</v>
          </cell>
          <cell r="H136" t="str">
            <v>OK</v>
          </cell>
          <cell r="I136" t="str">
            <v>370020</v>
          </cell>
          <cell r="J136">
            <v>43647</v>
          </cell>
          <cell r="K136">
            <v>44012</v>
          </cell>
        </row>
        <row r="137">
          <cell r="A137" t="str">
            <v>100262320C</v>
          </cell>
          <cell r="B137" t="str">
            <v>010</v>
          </cell>
          <cell r="C137" t="str">
            <v>Yes</v>
          </cell>
          <cell r="D137" t="str">
            <v>Private</v>
          </cell>
          <cell r="E137" t="str">
            <v>MERCY HOSPITAL ARDMORE INC</v>
          </cell>
          <cell r="F137" t="str">
            <v>1011 14TH AVE NORTHWEST</v>
          </cell>
          <cell r="G137" t="str">
            <v>ARDMORE,OK 73401-</v>
          </cell>
          <cell r="H137" t="str">
            <v>OK</v>
          </cell>
          <cell r="I137" t="str">
            <v>370047</v>
          </cell>
          <cell r="J137">
            <v>43647</v>
          </cell>
          <cell r="K137">
            <v>44012</v>
          </cell>
        </row>
        <row r="138">
          <cell r="A138" t="str">
            <v>100262320G</v>
          </cell>
          <cell r="B138" t="str">
            <v>206</v>
          </cell>
          <cell r="C138" t="str">
            <v>Yes</v>
          </cell>
          <cell r="D138" t="str">
            <v>Private-Combined</v>
          </cell>
          <cell r="E138" t="str">
            <v>MERCY MEMORIAL HEALTH CENTER - REHAB</v>
          </cell>
          <cell r="F138" t="str">
            <v>1011 14TH AVE NW</v>
          </cell>
          <cell r="G138" t="str">
            <v>ARDMORE,OK 73401-1889</v>
          </cell>
          <cell r="H138" t="str">
            <v>OK</v>
          </cell>
          <cell r="I138" t="str">
            <v>370047</v>
          </cell>
          <cell r="J138">
            <v>43647</v>
          </cell>
          <cell r="K138">
            <v>44012</v>
          </cell>
        </row>
        <row r="139">
          <cell r="A139" t="str">
            <v>100700490A</v>
          </cell>
          <cell r="B139" t="str">
            <v>010</v>
          </cell>
          <cell r="C139" t="str">
            <v>Yes</v>
          </cell>
          <cell r="D139" t="str">
            <v>Private</v>
          </cell>
          <cell r="E139" t="str">
            <v>MIDWEST REGIONAL MEDICAL</v>
          </cell>
          <cell r="F139" t="str">
            <v>2825 PARKLAWN DR</v>
          </cell>
          <cell r="G139" t="str">
            <v>MIDWEST CITY,OK 73110-</v>
          </cell>
          <cell r="H139" t="str">
            <v>OK</v>
          </cell>
          <cell r="I139" t="str">
            <v>370094</v>
          </cell>
          <cell r="J139">
            <v>44013</v>
          </cell>
          <cell r="K139">
            <v>44286</v>
          </cell>
        </row>
        <row r="140">
          <cell r="A140" t="str">
            <v>100700690Q</v>
          </cell>
          <cell r="B140" t="str">
            <v>205</v>
          </cell>
          <cell r="C140" t="str">
            <v>Yes</v>
          </cell>
          <cell r="D140" t="str">
            <v>NSGO-Combined</v>
          </cell>
          <cell r="E140" t="str">
            <v>NORMAN REGIONAL HEALTH SYSTEM - PSY</v>
          </cell>
          <cell r="F140" t="str">
            <v>901 NORTH PORTER</v>
          </cell>
          <cell r="G140" t="str">
            <v>NORMAN,OK 73071-6404</v>
          </cell>
          <cell r="H140" t="str">
            <v>OK</v>
          </cell>
          <cell r="I140" t="str">
            <v>370008</v>
          </cell>
          <cell r="J140">
            <v>43647</v>
          </cell>
          <cell r="K140">
            <v>44012</v>
          </cell>
        </row>
        <row r="141">
          <cell r="A141" t="str">
            <v>100700690R</v>
          </cell>
          <cell r="B141" t="str">
            <v>206</v>
          </cell>
          <cell r="C141" t="str">
            <v>Yes</v>
          </cell>
          <cell r="D141" t="str">
            <v>NSGO-Combined</v>
          </cell>
          <cell r="E141" t="str">
            <v>NORMAN REGIONAL HEALTH SYSTEM - REHAB</v>
          </cell>
          <cell r="F141" t="str">
            <v>901 NORTH PORTER</v>
          </cell>
          <cell r="G141" t="str">
            <v>NORMAN,OK 73071-6404</v>
          </cell>
          <cell r="H141" t="str">
            <v>OK</v>
          </cell>
          <cell r="I141" t="str">
            <v>370008</v>
          </cell>
          <cell r="J141">
            <v>43647</v>
          </cell>
          <cell r="K141">
            <v>44012</v>
          </cell>
        </row>
        <row r="142">
          <cell r="A142" t="str">
            <v>100700690A</v>
          </cell>
          <cell r="B142" t="str">
            <v>010</v>
          </cell>
          <cell r="C142" t="str">
            <v>Yes</v>
          </cell>
          <cell r="D142" t="str">
            <v>NSGO</v>
          </cell>
          <cell r="E142" t="str">
            <v>NORMAN REGIONAL HOSPITAL</v>
          </cell>
          <cell r="F142" t="str">
            <v>901 N PORTER</v>
          </cell>
          <cell r="G142" t="str">
            <v>NORMAN,OK 73071-6404</v>
          </cell>
          <cell r="H142" t="str">
            <v>OK</v>
          </cell>
          <cell r="I142" t="str">
            <v>370008</v>
          </cell>
          <cell r="J142">
            <v>43647</v>
          </cell>
          <cell r="K142">
            <v>44012</v>
          </cell>
        </row>
        <row r="143">
          <cell r="A143" t="str">
            <v>100700680A</v>
          </cell>
          <cell r="B143" t="str">
            <v>010</v>
          </cell>
          <cell r="C143" t="str">
            <v>Yes</v>
          </cell>
          <cell r="D143" t="str">
            <v>NSGO</v>
          </cell>
          <cell r="E143" t="str">
            <v>NORTHEASTERN HEALTH SYSTEM</v>
          </cell>
          <cell r="F143" t="str">
            <v>1400 E DOWNING</v>
          </cell>
          <cell r="G143" t="str">
            <v>TAHLEQUAH,OK 74464-1008</v>
          </cell>
          <cell r="H143" t="str">
            <v>OK</v>
          </cell>
          <cell r="I143" t="str">
            <v>370089</v>
          </cell>
          <cell r="J143">
            <v>43647</v>
          </cell>
          <cell r="K143">
            <v>44012</v>
          </cell>
        </row>
        <row r="144">
          <cell r="A144" t="str">
            <v>100700680I</v>
          </cell>
          <cell r="B144" t="str">
            <v>205</v>
          </cell>
          <cell r="C144" t="str">
            <v>Yes</v>
          </cell>
          <cell r="D144" t="str">
            <v>NSGO-Combined</v>
          </cell>
          <cell r="E144" t="str">
            <v>NORTHEASTERN HEALTH SYSTEM PSYCH UNIT</v>
          </cell>
          <cell r="F144" t="str">
            <v>1400 E DOWNING</v>
          </cell>
          <cell r="G144" t="str">
            <v>TAHLEQUAH,OK 74464-3324</v>
          </cell>
          <cell r="H144" t="str">
            <v>OK</v>
          </cell>
          <cell r="I144" t="str">
            <v>370089</v>
          </cell>
          <cell r="J144">
            <v>43647</v>
          </cell>
          <cell r="K144">
            <v>44012</v>
          </cell>
        </row>
        <row r="145">
          <cell r="A145" t="str">
            <v>200035670C</v>
          </cell>
          <cell r="B145" t="str">
            <v>010</v>
          </cell>
          <cell r="C145" t="str">
            <v>Yes</v>
          </cell>
          <cell r="D145" t="str">
            <v>Private</v>
          </cell>
          <cell r="E145" t="str">
            <v>NORTHWEST SURGICAL HOSPITAL</v>
          </cell>
          <cell r="F145" t="str">
            <v>9204 N MAY AVE</v>
          </cell>
          <cell r="G145" t="str">
            <v>OKLAHOMA CITY,OK 73120-4419</v>
          </cell>
          <cell r="H145" t="str">
            <v>OK</v>
          </cell>
          <cell r="I145" t="str">
            <v>370192</v>
          </cell>
          <cell r="J145">
            <v>43831</v>
          </cell>
          <cell r="K145">
            <v>44196</v>
          </cell>
        </row>
        <row r="146">
          <cell r="A146" t="str">
            <v>200066700A</v>
          </cell>
          <cell r="B146" t="str">
            <v>010</v>
          </cell>
          <cell r="C146" t="str">
            <v>Yes</v>
          </cell>
          <cell r="D146" t="str">
            <v>Private - Specialty</v>
          </cell>
          <cell r="E146" t="str">
            <v>OKLAHOMA CENTER FOR ORTHOPAEDIC &amp; MULTI SPECIALTY</v>
          </cell>
          <cell r="F146" t="str">
            <v>8100 S WALKER AVE  BLDG C</v>
          </cell>
          <cell r="G146" t="str">
            <v>OKLAHOMA CITY,OK 73139-</v>
          </cell>
          <cell r="H146" t="str">
            <v>OK</v>
          </cell>
          <cell r="I146" t="str">
            <v>370212</v>
          </cell>
          <cell r="J146">
            <v>43831</v>
          </cell>
          <cell r="K146">
            <v>44196</v>
          </cell>
        </row>
        <row r="147">
          <cell r="A147" t="str">
            <v>200009170A</v>
          </cell>
          <cell r="B147" t="str">
            <v>010</v>
          </cell>
          <cell r="C147" t="str">
            <v>Yes</v>
          </cell>
          <cell r="D147" t="str">
            <v>Private - Specialty</v>
          </cell>
          <cell r="E147" t="str">
            <v>OKLAHOMA HEART HOSPITAL LLC</v>
          </cell>
          <cell r="F147" t="str">
            <v>4050 W MEMORIAL ROAD</v>
          </cell>
          <cell r="G147" t="str">
            <v>OKLAHOMA CITY,OK 73120-8382</v>
          </cell>
          <cell r="H147" t="str">
            <v>OK</v>
          </cell>
          <cell r="I147" t="str">
            <v>370215</v>
          </cell>
          <cell r="J147">
            <v>43831</v>
          </cell>
          <cell r="K147">
            <v>44196</v>
          </cell>
        </row>
        <row r="148">
          <cell r="A148" t="str">
            <v>200280620A</v>
          </cell>
          <cell r="B148" t="str">
            <v>010</v>
          </cell>
          <cell r="C148" t="str">
            <v>Yes</v>
          </cell>
          <cell r="D148" t="str">
            <v>Private</v>
          </cell>
          <cell r="E148" t="str">
            <v>OKLAHOMA HEART HOSPITAL SOUTH, LLC</v>
          </cell>
          <cell r="F148" t="str">
            <v>5200 EAST I-240 SERVICE RD</v>
          </cell>
          <cell r="G148" t="str">
            <v>OKLAHOMA CITY,OK 73135-2610</v>
          </cell>
          <cell r="H148" t="str">
            <v>OK</v>
          </cell>
          <cell r="I148" t="str">
            <v>370234</v>
          </cell>
          <cell r="J148">
            <v>43831</v>
          </cell>
          <cell r="K148">
            <v>44196</v>
          </cell>
        </row>
        <row r="149">
          <cell r="A149" t="str">
            <v>100747140B</v>
          </cell>
          <cell r="B149" t="str">
            <v>010</v>
          </cell>
          <cell r="C149" t="str">
            <v>Yes</v>
          </cell>
          <cell r="D149" t="str">
            <v>Private - Specialty</v>
          </cell>
          <cell r="E149" t="str">
            <v>OKLAHOMA SPINE HOSPITAL</v>
          </cell>
          <cell r="F149" t="str">
            <v xml:space="preserve">14101 PARKWAY COMMONS DR  </v>
          </cell>
          <cell r="G149" t="str">
            <v>OKLAHOMA CITY,OK  73134-6012</v>
          </cell>
          <cell r="H149" t="str">
            <v>OK</v>
          </cell>
          <cell r="I149" t="e">
            <v>#N/A</v>
          </cell>
          <cell r="J149" t="e">
            <v>#N/A</v>
          </cell>
          <cell r="K149" t="e">
            <v>#N/A</v>
          </cell>
        </row>
        <row r="150">
          <cell r="A150" t="str">
            <v>200242900A</v>
          </cell>
          <cell r="B150" t="str">
            <v>010</v>
          </cell>
          <cell r="C150" t="str">
            <v>Yes</v>
          </cell>
          <cell r="D150" t="str">
            <v>Private</v>
          </cell>
          <cell r="E150" t="str">
            <v>OKLAHOMA STATE UNIVERSITY MEDICAL TRUST</v>
          </cell>
          <cell r="F150" t="str">
            <v>744 W 9TH ST</v>
          </cell>
          <cell r="G150" t="str">
            <v>TULSA,OK 74127-</v>
          </cell>
          <cell r="H150" t="str">
            <v>OK</v>
          </cell>
          <cell r="I150" t="str">
            <v>370078</v>
          </cell>
          <cell r="J150">
            <v>43647</v>
          </cell>
          <cell r="K150">
            <v>44012</v>
          </cell>
        </row>
        <row r="151">
          <cell r="A151" t="str">
            <v>200108340A</v>
          </cell>
          <cell r="B151" t="str">
            <v>010</v>
          </cell>
          <cell r="C151" t="str">
            <v>Yes</v>
          </cell>
          <cell r="D151" t="str">
            <v>Private - Specialty</v>
          </cell>
          <cell r="E151" t="str">
            <v>ONECORE HEALTH</v>
          </cell>
          <cell r="F151" t="str">
            <v>1044 SW 44TH  SUITE 350</v>
          </cell>
          <cell r="G151" t="str">
            <v>OKLAHOMA CITY,OK 73109-</v>
          </cell>
          <cell r="H151" t="str">
            <v>OK</v>
          </cell>
          <cell r="I151" t="str">
            <v>370220</v>
          </cell>
          <cell r="J151">
            <v>43831</v>
          </cell>
          <cell r="K151">
            <v>44196</v>
          </cell>
        </row>
        <row r="152">
          <cell r="A152" t="str">
            <v>100748450B</v>
          </cell>
          <cell r="B152" t="str">
            <v>010</v>
          </cell>
          <cell r="C152" t="str">
            <v>Yes</v>
          </cell>
          <cell r="D152" t="str">
            <v>Private - Specialty</v>
          </cell>
          <cell r="E152" t="str">
            <v>ORTHOPEDIC HOSPITAL OF OKLAHOMA</v>
          </cell>
          <cell r="F152" t="str">
            <v>2408 E. 81ST STREET</v>
          </cell>
          <cell r="G152" t="str">
            <v>TULSA,OK 74137-</v>
          </cell>
          <cell r="H152" t="str">
            <v>OK</v>
          </cell>
          <cell r="I152" t="str">
            <v>370210</v>
          </cell>
          <cell r="J152">
            <v>43831</v>
          </cell>
          <cell r="K152">
            <v>44196</v>
          </cell>
        </row>
        <row r="153">
          <cell r="A153" t="str">
            <v>200752850A</v>
          </cell>
          <cell r="B153" t="str">
            <v>010</v>
          </cell>
          <cell r="C153" t="str">
            <v>Yes</v>
          </cell>
          <cell r="D153" t="str">
            <v>Public</v>
          </cell>
          <cell r="E153" t="str">
            <v>OU MEDICINE</v>
          </cell>
          <cell r="F153" t="str">
            <v>700 NE 13TH ST</v>
          </cell>
          <cell r="G153" t="str">
            <v>OKLAHOMA CITY,OK 73104-5047</v>
          </cell>
          <cell r="H153" t="str">
            <v>OK</v>
          </cell>
          <cell r="I153" t="str">
            <v>370093</v>
          </cell>
          <cell r="J153">
            <v>43647</v>
          </cell>
          <cell r="K153">
            <v>44012</v>
          </cell>
        </row>
        <row r="154">
          <cell r="A154" t="str">
            <v>200752850A E</v>
          </cell>
          <cell r="B154" t="str">
            <v>010</v>
          </cell>
          <cell r="C154" t="e">
            <v>#N/A</v>
          </cell>
          <cell r="D154" t="e">
            <v>#N/A</v>
          </cell>
          <cell r="E154" t="str">
            <v>OU MEDICINE EDMOND</v>
          </cell>
          <cell r="F154" t="str">
            <v>700 NE 13TH ST</v>
          </cell>
          <cell r="G154" t="str">
            <v>OKLAHOMA CITY,OK 73104-5047</v>
          </cell>
          <cell r="H154" t="str">
            <v>OK</v>
          </cell>
          <cell r="I154" t="str">
            <v>370093</v>
          </cell>
          <cell r="J154">
            <v>43282</v>
          </cell>
          <cell r="K154">
            <v>43646</v>
          </cell>
        </row>
        <row r="155">
          <cell r="A155" t="str">
            <v>200518600A</v>
          </cell>
          <cell r="B155" t="str">
            <v>010</v>
          </cell>
          <cell r="C155" t="str">
            <v>Yes</v>
          </cell>
          <cell r="D155" t="str">
            <v>Private - Specialty</v>
          </cell>
          <cell r="E155" t="str">
            <v>PAM SPECIALTY HOSPITAL OF TULSA</v>
          </cell>
          <cell r="F155" t="str">
            <v>3219 S 79TH E AVE</v>
          </cell>
          <cell r="G155" t="str">
            <v>TULSA,OK 74145-</v>
          </cell>
          <cell r="H155" t="str">
            <v>OK</v>
          </cell>
          <cell r="I155" t="str">
            <v>372018</v>
          </cell>
          <cell r="J155">
            <v>43709</v>
          </cell>
          <cell r="K155">
            <v>44074</v>
          </cell>
        </row>
        <row r="156">
          <cell r="A156" t="str">
            <v>200417790W</v>
          </cell>
          <cell r="B156" t="str">
            <v>010</v>
          </cell>
          <cell r="C156" t="str">
            <v>Yes</v>
          </cell>
          <cell r="D156" t="str">
            <v>NSGO</v>
          </cell>
          <cell r="E156" t="str">
            <v>STILLWATER MEDICAL - PERRY</v>
          </cell>
          <cell r="F156" t="str">
            <v>501 N 14TH ST</v>
          </cell>
          <cell r="G156" t="str">
            <v>PERRY,OK 73077-0000</v>
          </cell>
          <cell r="H156" t="str">
            <v>OK</v>
          </cell>
          <cell r="I156" t="str">
            <v>370139</v>
          </cell>
          <cell r="J156">
            <v>43831</v>
          </cell>
          <cell r="K156">
            <v>44196</v>
          </cell>
        </row>
        <row r="157">
          <cell r="A157" t="str">
            <v>100699900A</v>
          </cell>
          <cell r="B157" t="str">
            <v>010</v>
          </cell>
          <cell r="C157" t="str">
            <v>Yes</v>
          </cell>
          <cell r="D157" t="str">
            <v>NSGO</v>
          </cell>
          <cell r="E157" t="str">
            <v>PURCELL MUNICIPAL HOSPITAL</v>
          </cell>
          <cell r="F157" t="str">
            <v>1500 N GREEN AVENUE</v>
          </cell>
          <cell r="G157" t="str">
            <v>PURCELL,OK 73080-9998</v>
          </cell>
          <cell r="H157" t="str">
            <v>OK</v>
          </cell>
          <cell r="I157" t="str">
            <v>370158</v>
          </cell>
          <cell r="J157">
            <v>43647</v>
          </cell>
          <cell r="K157">
            <v>44012</v>
          </cell>
        </row>
        <row r="158">
          <cell r="A158" t="str">
            <v>100700770A</v>
          </cell>
          <cell r="B158" t="str">
            <v>010</v>
          </cell>
          <cell r="C158" t="str">
            <v>Yes</v>
          </cell>
          <cell r="D158" t="str">
            <v>NSGO</v>
          </cell>
          <cell r="E158" t="str">
            <v>PUSHMATAHA HSP</v>
          </cell>
          <cell r="F158" t="str">
            <v>510 EAST MAIN STREET</v>
          </cell>
          <cell r="G158" t="str">
            <v>ANTLERS,OK 74523-</v>
          </cell>
          <cell r="H158" t="str">
            <v>OK</v>
          </cell>
          <cell r="I158" t="str">
            <v>370083</v>
          </cell>
          <cell r="J158">
            <v>43922</v>
          </cell>
          <cell r="K158">
            <v>44286</v>
          </cell>
        </row>
        <row r="159">
          <cell r="A159" t="str">
            <v>100699570A</v>
          </cell>
          <cell r="B159" t="str">
            <v>010</v>
          </cell>
          <cell r="C159" t="str">
            <v>Yes</v>
          </cell>
          <cell r="D159" t="str">
            <v>Private</v>
          </cell>
          <cell r="E159" t="str">
            <v>SAINT FRANCIS HOSPITAL</v>
          </cell>
          <cell r="F159" t="str">
            <v>6161 S YALE</v>
          </cell>
          <cell r="G159" t="str">
            <v>TULSA,OK 74136-0001</v>
          </cell>
          <cell r="H159" t="str">
            <v>OK</v>
          </cell>
          <cell r="I159" t="str">
            <v>370091</v>
          </cell>
          <cell r="J159">
            <v>43647</v>
          </cell>
          <cell r="K159">
            <v>44012</v>
          </cell>
        </row>
        <row r="160">
          <cell r="A160" t="str">
            <v>100699570N</v>
          </cell>
          <cell r="B160" t="str">
            <v>206</v>
          </cell>
          <cell r="C160" t="str">
            <v>Yes</v>
          </cell>
          <cell r="D160" t="str">
            <v>Private-Combined</v>
          </cell>
          <cell r="E160" t="str">
            <v>SAINT FRANCIS HOSPITAL INC - REHAB</v>
          </cell>
          <cell r="F160" t="str">
            <v>6161 S YALE AVE</v>
          </cell>
          <cell r="G160" t="str">
            <v>TULSA,OK 74136-1992</v>
          </cell>
          <cell r="H160" t="str">
            <v>OK</v>
          </cell>
          <cell r="I160" t="str">
            <v>370091</v>
          </cell>
          <cell r="J160">
            <v>43647</v>
          </cell>
          <cell r="K160">
            <v>44012</v>
          </cell>
        </row>
        <row r="161">
          <cell r="A161" t="str">
            <v>200700900A</v>
          </cell>
          <cell r="B161" t="str">
            <v>010</v>
          </cell>
          <cell r="C161" t="str">
            <v>Yes</v>
          </cell>
          <cell r="D161" t="str">
            <v>Private</v>
          </cell>
          <cell r="E161" t="str">
            <v>SAINT FRANCIS HOSPITAL MUSKOGEE INC</v>
          </cell>
          <cell r="F161" t="str">
            <v>300 ROCKEFELLER DRIVE</v>
          </cell>
          <cell r="G161" t="str">
            <v>MUSKOGEE,OK 74401-5075</v>
          </cell>
          <cell r="H161" t="str">
            <v>OK</v>
          </cell>
          <cell r="I161" t="str">
            <v>370025</v>
          </cell>
          <cell r="J161">
            <v>43647</v>
          </cell>
          <cell r="K161">
            <v>44012</v>
          </cell>
        </row>
        <row r="162">
          <cell r="A162" t="str">
            <v>200031310A</v>
          </cell>
          <cell r="B162" t="str">
            <v>010</v>
          </cell>
          <cell r="C162" t="str">
            <v>Yes</v>
          </cell>
          <cell r="D162" t="str">
            <v>Private</v>
          </cell>
          <cell r="E162" t="str">
            <v>SAINT FRANCIS HOSPITAL SOUTH</v>
          </cell>
          <cell r="F162" t="str">
            <v>10501 E 91ST S</v>
          </cell>
          <cell r="G162" t="str">
            <v>TULSA,OK 74133-</v>
          </cell>
          <cell r="H162" t="str">
            <v>OK</v>
          </cell>
          <cell r="I162" t="str">
            <v>370218</v>
          </cell>
          <cell r="J162">
            <v>43647</v>
          </cell>
          <cell r="K162">
            <v>44012</v>
          </cell>
        </row>
        <row r="163">
          <cell r="A163" t="str">
            <v>200702430B</v>
          </cell>
          <cell r="B163" t="str">
            <v>010</v>
          </cell>
          <cell r="C163" t="str">
            <v>Yes</v>
          </cell>
          <cell r="D163" t="str">
            <v xml:space="preserve">Private </v>
          </cell>
          <cell r="E163" t="str">
            <v>SAINT FRANCIS HOSPITAL VINITA</v>
          </cell>
          <cell r="F163" t="str">
            <v>735 N FOREMAN ST</v>
          </cell>
          <cell r="G163" t="str">
            <v>VINITA,OK 74301-1422</v>
          </cell>
          <cell r="H163" t="str">
            <v>OK</v>
          </cell>
          <cell r="I163" t="str">
            <v>370237</v>
          </cell>
          <cell r="J163">
            <v>43647</v>
          </cell>
          <cell r="K163">
            <v>44012</v>
          </cell>
        </row>
        <row r="164">
          <cell r="A164" t="str">
            <v>200702430C</v>
          </cell>
          <cell r="B164" t="str">
            <v>205</v>
          </cell>
          <cell r="C164" t="str">
            <v>Yes</v>
          </cell>
          <cell r="D164" t="str">
            <v>Private-Combined</v>
          </cell>
          <cell r="E164" t="str">
            <v>SAINT FRANCIS HOSPITAL VINITA - PSYCH</v>
          </cell>
          <cell r="F164" t="str">
            <v>735 N FOREMAN ST</v>
          </cell>
          <cell r="G164" t="str">
            <v>VINITA,OK 74301-1422</v>
          </cell>
          <cell r="H164" t="str">
            <v>OK</v>
          </cell>
          <cell r="I164" t="str">
            <v>370237</v>
          </cell>
          <cell r="J164">
            <v>43647</v>
          </cell>
          <cell r="K164">
            <v>44012</v>
          </cell>
        </row>
        <row r="165">
          <cell r="A165" t="str">
            <v>200700900B</v>
          </cell>
          <cell r="B165" t="str">
            <v>205</v>
          </cell>
          <cell r="C165" t="str">
            <v>Yes</v>
          </cell>
          <cell r="D165" t="str">
            <v>Private-Combined</v>
          </cell>
          <cell r="E165" t="str">
            <v>SAINT FRANCIS REGIONAL SERVICES-PSYCH</v>
          </cell>
          <cell r="F165" t="str">
            <v>300 ROCKEFELLER DRIVE</v>
          </cell>
          <cell r="G165" t="str">
            <v>MUSKOGEE,OK 74401-5075</v>
          </cell>
          <cell r="H165" t="str">
            <v>OK</v>
          </cell>
          <cell r="I165" t="str">
            <v>370025</v>
          </cell>
          <cell r="J165">
            <v>43647</v>
          </cell>
          <cell r="K165">
            <v>44012</v>
          </cell>
        </row>
        <row r="166">
          <cell r="A166" t="str">
            <v>200700900C</v>
          </cell>
          <cell r="B166" t="str">
            <v>206</v>
          </cell>
          <cell r="C166" t="str">
            <v>Yes</v>
          </cell>
          <cell r="D166" t="str">
            <v>Private-Combined</v>
          </cell>
          <cell r="E166" t="str">
            <v>SAINT FRANCIS REGIONAL SERVICES-REHAB</v>
          </cell>
          <cell r="F166" t="str">
            <v>300 ROCKEFELLER DRIVE</v>
          </cell>
          <cell r="G166" t="str">
            <v>MUSKOGEE,OK 74401-5075</v>
          </cell>
          <cell r="H166" t="str">
            <v>OK</v>
          </cell>
          <cell r="I166" t="str">
            <v>370025</v>
          </cell>
          <cell r="J166">
            <v>43647</v>
          </cell>
          <cell r="K166">
            <v>44012</v>
          </cell>
        </row>
        <row r="167">
          <cell r="A167" t="str">
            <v>100689350A</v>
          </cell>
          <cell r="B167" t="str">
            <v>010</v>
          </cell>
          <cell r="C167" t="str">
            <v>Yes</v>
          </cell>
          <cell r="D167" t="str">
            <v>Private - LTCH</v>
          </cell>
          <cell r="E167" t="str">
            <v>SELECT SPECIALTY HOSPITAL</v>
          </cell>
          <cell r="F167" t="str">
            <v>3524 NW 56 ST</v>
          </cell>
          <cell r="G167" t="str">
            <v>OKLAHOMA CITY,OK 73112-</v>
          </cell>
          <cell r="H167" t="str">
            <v>OK</v>
          </cell>
          <cell r="I167" t="str">
            <v>372009</v>
          </cell>
          <cell r="J167">
            <v>43862</v>
          </cell>
          <cell r="K167">
            <v>44227</v>
          </cell>
        </row>
        <row r="168">
          <cell r="A168" t="str">
            <v>200224040B</v>
          </cell>
          <cell r="B168" t="str">
            <v>010</v>
          </cell>
          <cell r="C168" t="str">
            <v>Yes</v>
          </cell>
          <cell r="D168" t="str">
            <v>Private - LTCH</v>
          </cell>
          <cell r="E168" t="str">
            <v>SELECT SPECIALTY HOSPITAL - TULSA/MIDTOWN, LLC</v>
          </cell>
          <cell r="F168" t="str">
            <v>744 W 9TH ST</v>
          </cell>
          <cell r="G168" t="str">
            <v>TULSA,OK 74127-</v>
          </cell>
          <cell r="H168" t="str">
            <v>OK</v>
          </cell>
          <cell r="I168" t="str">
            <v>372007</v>
          </cell>
          <cell r="J168">
            <v>43709</v>
          </cell>
          <cell r="K168">
            <v>44074</v>
          </cell>
        </row>
        <row r="169">
          <cell r="A169" t="str">
            <v>200196450C</v>
          </cell>
          <cell r="B169" t="str">
            <v>010</v>
          </cell>
          <cell r="C169" t="str">
            <v>Yes</v>
          </cell>
          <cell r="D169" t="str">
            <v>Private</v>
          </cell>
          <cell r="E169" t="str">
            <v>ALLIANCEHEALTH SEMINOLE</v>
          </cell>
          <cell r="F169" t="str">
            <v>2401 W WRANGLER BLVD</v>
          </cell>
          <cell r="G169" t="str">
            <v>SEMINOLE,OK 74868-1917</v>
          </cell>
          <cell r="H169" t="str">
            <v>OK</v>
          </cell>
          <cell r="I169" t="str">
            <v>370229</v>
          </cell>
          <cell r="J169">
            <v>43922</v>
          </cell>
          <cell r="K169">
            <v>44286</v>
          </cell>
        </row>
        <row r="170">
          <cell r="A170" t="str">
            <v>100700190A</v>
          </cell>
          <cell r="B170" t="str">
            <v>010</v>
          </cell>
          <cell r="C170" t="str">
            <v>Yes</v>
          </cell>
          <cell r="D170" t="str">
            <v>NSGO</v>
          </cell>
          <cell r="E170" t="str">
            <v>SEQUOYAH COUNTY CITY OF SALLISAW HOSPITAL AUTHORIT</v>
          </cell>
          <cell r="F170" t="str">
            <v>213 E. REDWOOD  PO BOX 505</v>
          </cell>
          <cell r="G170" t="str">
            <v>SALLISAW,OK 74955-2811</v>
          </cell>
          <cell r="H170" t="str">
            <v>OK</v>
          </cell>
          <cell r="I170" t="str">
            <v>370112</v>
          </cell>
          <cell r="J170">
            <v>43922</v>
          </cell>
          <cell r="K170">
            <v>44286</v>
          </cell>
        </row>
        <row r="171">
          <cell r="A171" t="str">
            <v>200119790A</v>
          </cell>
          <cell r="B171" t="str">
            <v>010</v>
          </cell>
          <cell r="C171" t="str">
            <v>Yes</v>
          </cell>
          <cell r="D171" t="str">
            <v>Private - LTCH</v>
          </cell>
          <cell r="E171" t="str">
            <v>SOLARA HOSPITAL MUSKOGEE LLC</v>
          </cell>
          <cell r="F171" t="str">
            <v>351 SOUTH 40TH STREET</v>
          </cell>
          <cell r="G171" t="str">
            <v>MUSKOGEE,OK 74403-4916</v>
          </cell>
          <cell r="H171" t="str">
            <v>OK</v>
          </cell>
          <cell r="I171" t="str">
            <v>372022</v>
          </cell>
          <cell r="J171">
            <v>43647</v>
          </cell>
          <cell r="K171">
            <v>44012</v>
          </cell>
        </row>
        <row r="172">
          <cell r="A172" t="str">
            <v>100697950B</v>
          </cell>
          <cell r="B172" t="str">
            <v>010</v>
          </cell>
          <cell r="C172" t="str">
            <v>Yes</v>
          </cell>
          <cell r="D172" t="str">
            <v>Private</v>
          </cell>
          <cell r="E172" t="str">
            <v>SOUTHWESTERN MEDICAL CENT</v>
          </cell>
          <cell r="F172" t="str">
            <v>5602 SW LEE BLVD</v>
          </cell>
          <cell r="G172" t="str">
            <v>LAWTON,OK 73505-9635</v>
          </cell>
          <cell r="H172" t="str">
            <v>OK</v>
          </cell>
          <cell r="I172" t="str">
            <v>370097</v>
          </cell>
          <cell r="J172">
            <v>43770</v>
          </cell>
          <cell r="K172">
            <v>44135</v>
          </cell>
        </row>
        <row r="173">
          <cell r="A173" t="str">
            <v>100697950I</v>
          </cell>
          <cell r="B173" t="str">
            <v>205</v>
          </cell>
          <cell r="C173" t="str">
            <v>Yes</v>
          </cell>
          <cell r="D173" t="str">
            <v>Private-Combined</v>
          </cell>
          <cell r="E173" t="str">
            <v>SOUTHWESTERN MEDICAL CENTER - PSY</v>
          </cell>
          <cell r="F173" t="str">
            <v>1602 SW 82ND ST</v>
          </cell>
          <cell r="G173" t="str">
            <v>LAWTON,OK 73505-9012</v>
          </cell>
          <cell r="H173" t="str">
            <v>OK</v>
          </cell>
          <cell r="I173" t="str">
            <v>370097</v>
          </cell>
          <cell r="J173">
            <v>43770</v>
          </cell>
          <cell r="K173">
            <v>44135</v>
          </cell>
        </row>
        <row r="174">
          <cell r="A174" t="str">
            <v>100699540A</v>
          </cell>
          <cell r="B174" t="str">
            <v>010</v>
          </cell>
          <cell r="C174" t="str">
            <v>Yes</v>
          </cell>
          <cell r="D174" t="str">
            <v>Private</v>
          </cell>
          <cell r="E174" t="str">
            <v>ST ANTHONY HSP</v>
          </cell>
          <cell r="F174" t="str">
            <v>1000 N LEE AVE</v>
          </cell>
          <cell r="G174" t="str">
            <v>OKLAHOMA CITY,OK 73102-1036</v>
          </cell>
          <cell r="H174" t="str">
            <v>OK</v>
          </cell>
          <cell r="I174" t="str">
            <v>370037</v>
          </cell>
          <cell r="J174">
            <v>43831</v>
          </cell>
          <cell r="K174">
            <v>44196</v>
          </cell>
        </row>
        <row r="175">
          <cell r="A175" t="str">
            <v>100699540T</v>
          </cell>
          <cell r="B175" t="str">
            <v>205</v>
          </cell>
          <cell r="C175" t="str">
            <v>Yes</v>
          </cell>
          <cell r="D175" t="str">
            <v>Private-Combined</v>
          </cell>
          <cell r="E175" t="str">
            <v>SSM HEALTH ST. ANTHONY HOSPITAL-OKC-PSY</v>
          </cell>
          <cell r="F175" t="str">
            <v>1000 N LEE</v>
          </cell>
          <cell r="G175" t="str">
            <v>OKLAHOMA CITY,OK 73102-1080</v>
          </cell>
          <cell r="H175" t="str">
            <v>OK</v>
          </cell>
          <cell r="I175" t="str">
            <v>370037</v>
          </cell>
          <cell r="J175">
            <v>43831</v>
          </cell>
          <cell r="K175">
            <v>44196</v>
          </cell>
        </row>
        <row r="176">
          <cell r="A176" t="str">
            <v>200423910P</v>
          </cell>
          <cell r="B176" t="str">
            <v>010</v>
          </cell>
          <cell r="C176" t="str">
            <v>Yes</v>
          </cell>
          <cell r="E176" t="str">
            <v xml:space="preserve">SSM MIDWEST </v>
          </cell>
          <cell r="F176"/>
          <cell r="G176"/>
          <cell r="H176"/>
          <cell r="I176"/>
          <cell r="J176"/>
          <cell r="K176"/>
        </row>
        <row r="177">
          <cell r="A177" t="str">
            <v>100740840B</v>
          </cell>
          <cell r="B177" t="str">
            <v>010</v>
          </cell>
          <cell r="C177" t="str">
            <v>Yes</v>
          </cell>
          <cell r="D177" t="str">
            <v>Private</v>
          </cell>
          <cell r="E177" t="str">
            <v>UNITY HEALTH CENTER</v>
          </cell>
          <cell r="F177" t="str">
            <v>1102 W MACARTHUR</v>
          </cell>
          <cell r="G177" t="str">
            <v>SHAWNEE,OK 74804-1743</v>
          </cell>
          <cell r="H177" t="str">
            <v>OK</v>
          </cell>
          <cell r="I177" t="str">
            <v>370149</v>
          </cell>
          <cell r="J177">
            <v>43831</v>
          </cell>
          <cell r="K177">
            <v>44196</v>
          </cell>
        </row>
        <row r="178">
          <cell r="A178" t="str">
            <v>200310990A</v>
          </cell>
          <cell r="B178" t="str">
            <v>010</v>
          </cell>
          <cell r="C178" t="str">
            <v>Yes</v>
          </cell>
          <cell r="D178" t="str">
            <v>Private</v>
          </cell>
          <cell r="E178" t="str">
            <v>ST JOHN BROKEN ARROW, INC</v>
          </cell>
          <cell r="F178" t="str">
            <v>1000 W BOISE CIRCLE</v>
          </cell>
          <cell r="G178" t="str">
            <v>BROKEN ARROW,OK 74012-4900</v>
          </cell>
          <cell r="H178" t="str">
            <v>OK</v>
          </cell>
          <cell r="I178" t="str">
            <v>370235</v>
          </cell>
          <cell r="J178">
            <v>43647</v>
          </cell>
          <cell r="K178">
            <v>44012</v>
          </cell>
        </row>
        <row r="179">
          <cell r="A179" t="str">
            <v>100699400A</v>
          </cell>
          <cell r="B179" t="str">
            <v>010</v>
          </cell>
          <cell r="C179" t="str">
            <v>Yes</v>
          </cell>
          <cell r="D179" t="str">
            <v>Private</v>
          </cell>
          <cell r="E179" t="str">
            <v>ST JOHN MED CTR</v>
          </cell>
          <cell r="F179" t="str">
            <v>1923 S UTICA AVENUE</v>
          </cell>
          <cell r="G179" t="str">
            <v>TULSA,OK 74104-6520</v>
          </cell>
          <cell r="H179" t="str">
            <v>OK</v>
          </cell>
          <cell r="I179" t="str">
            <v>370114</v>
          </cell>
          <cell r="J179">
            <v>43647</v>
          </cell>
          <cell r="K179">
            <v>44012</v>
          </cell>
        </row>
        <row r="180">
          <cell r="A180" t="str">
            <v>200106410A</v>
          </cell>
          <cell r="B180" t="str">
            <v>010</v>
          </cell>
          <cell r="C180" t="str">
            <v>Yes</v>
          </cell>
          <cell r="D180" t="str">
            <v>Private</v>
          </cell>
          <cell r="E180" t="str">
            <v>ST JOHN OWASSO</v>
          </cell>
          <cell r="F180" t="str">
            <v>12451 E 100TH ST NORTH</v>
          </cell>
          <cell r="G180" t="str">
            <v>OWASSO,OK 74055-4600</v>
          </cell>
          <cell r="H180" t="str">
            <v>OK</v>
          </cell>
          <cell r="I180" t="str">
            <v>370227</v>
          </cell>
          <cell r="J180">
            <v>43647</v>
          </cell>
          <cell r="K180">
            <v>44012</v>
          </cell>
        </row>
        <row r="181">
          <cell r="A181" t="str">
            <v>100690020A</v>
          </cell>
          <cell r="B181" t="str">
            <v>010</v>
          </cell>
          <cell r="C181" t="str">
            <v>Yes</v>
          </cell>
          <cell r="D181" t="str">
            <v>Private</v>
          </cell>
          <cell r="E181" t="str">
            <v>ST MARY'S REGIONAL MEDICAL CENTER</v>
          </cell>
          <cell r="F181" t="str">
            <v>305 S 5TH ST</v>
          </cell>
          <cell r="G181" t="str">
            <v>ENID,OK 73701-5832</v>
          </cell>
          <cell r="H181" t="str">
            <v>OK</v>
          </cell>
          <cell r="I181" t="str">
            <v>370026</v>
          </cell>
          <cell r="J181">
            <v>43831</v>
          </cell>
          <cell r="K181">
            <v>44196</v>
          </cell>
        </row>
        <row r="182">
          <cell r="A182" t="str">
            <v>100690020C</v>
          </cell>
          <cell r="B182" t="str">
            <v>206</v>
          </cell>
          <cell r="C182" t="str">
            <v>Yes</v>
          </cell>
          <cell r="D182" t="str">
            <v>Private-Combined</v>
          </cell>
          <cell r="E182" t="str">
            <v>ST MARY'S REGIONAL MEDICAL CENTER - REHAB</v>
          </cell>
          <cell r="F182" t="str">
            <v>305 S FIFTH STREET</v>
          </cell>
          <cell r="G182" t="str">
            <v>ENID,OK 73701-5899</v>
          </cell>
          <cell r="H182" t="str">
            <v>OK</v>
          </cell>
          <cell r="I182" t="str">
            <v>370026</v>
          </cell>
          <cell r="J182">
            <v>43831</v>
          </cell>
          <cell r="K182">
            <v>44196</v>
          </cell>
        </row>
        <row r="183">
          <cell r="A183" t="str">
            <v>100699950A</v>
          </cell>
          <cell r="B183" t="str">
            <v>010</v>
          </cell>
          <cell r="C183" t="str">
            <v>Yes</v>
          </cell>
          <cell r="D183" t="str">
            <v>NSGO</v>
          </cell>
          <cell r="E183" t="str">
            <v>STILLWATER MEDICAL CENTER</v>
          </cell>
          <cell r="F183" t="str">
            <v>1323 WEST 6TH AVENUE</v>
          </cell>
          <cell r="G183" t="str">
            <v>STILLWATER,OK 74074-4399</v>
          </cell>
          <cell r="H183" t="str">
            <v>OK</v>
          </cell>
          <cell r="I183" t="str">
            <v>370049</v>
          </cell>
          <cell r="J183">
            <v>43831</v>
          </cell>
          <cell r="K183">
            <v>44196</v>
          </cell>
        </row>
        <row r="184">
          <cell r="A184" t="str">
            <v>200292720A</v>
          </cell>
          <cell r="B184" t="str">
            <v>010</v>
          </cell>
          <cell r="C184" t="str">
            <v>Yes</v>
          </cell>
          <cell r="D184" t="str">
            <v>Private</v>
          </cell>
          <cell r="E184" t="str">
            <v>SUMMIT MEDICAL CENTER, LLC</v>
          </cell>
          <cell r="F184" t="str">
            <v>1800 S RENAISSANCE BLVD</v>
          </cell>
          <cell r="G184" t="str">
            <v>EDMOND,OK 73013-3023</v>
          </cell>
          <cell r="H184" t="str">
            <v>OK</v>
          </cell>
          <cell r="I184" t="str">
            <v>370225</v>
          </cell>
          <cell r="J184">
            <v>43831</v>
          </cell>
          <cell r="K184">
            <v>44196</v>
          </cell>
        </row>
        <row r="185">
          <cell r="A185" t="str">
            <v>100700530A</v>
          </cell>
          <cell r="B185" t="str">
            <v>010</v>
          </cell>
          <cell r="C185" t="str">
            <v>Yes</v>
          </cell>
          <cell r="D185" t="str">
            <v>Private - Specialty</v>
          </cell>
          <cell r="E185" t="str">
            <v>SURGICAL HOSPITAL OF OKLAHOMA LLC</v>
          </cell>
          <cell r="F185" t="str">
            <v>100 SE 59TH ST</v>
          </cell>
          <cell r="G185" t="str">
            <v>OKLAHOMA CITY,OK 73129-0000</v>
          </cell>
          <cell r="H185" t="str">
            <v>OK</v>
          </cell>
          <cell r="I185" t="str">
            <v>370201</v>
          </cell>
          <cell r="J185">
            <v>43831</v>
          </cell>
          <cell r="K185">
            <v>44196</v>
          </cell>
        </row>
        <row r="186">
          <cell r="A186" t="str">
            <v>200006260A</v>
          </cell>
          <cell r="B186" t="str">
            <v>010</v>
          </cell>
          <cell r="C186" t="str">
            <v>Yes</v>
          </cell>
          <cell r="D186" t="str">
            <v>Private - Specialty</v>
          </cell>
          <cell r="E186" t="str">
            <v>TULSA SPINE HOSPITAL</v>
          </cell>
          <cell r="F186" t="str">
            <v>6901 S OLYMPIA AVE</v>
          </cell>
          <cell r="G186" t="str">
            <v>TULSA,OK 74132-1843</v>
          </cell>
          <cell r="H186" t="str">
            <v>OK</v>
          </cell>
          <cell r="I186" t="str">
            <v>370216</v>
          </cell>
          <cell r="J186">
            <v>43831</v>
          </cell>
          <cell r="K186">
            <v>44196</v>
          </cell>
        </row>
        <row r="187">
          <cell r="A187" t="str">
            <v>200100890B</v>
          </cell>
          <cell r="B187" t="str">
            <v>010</v>
          </cell>
          <cell r="C187" t="str">
            <v>Yes</v>
          </cell>
          <cell r="D187" t="str">
            <v>NSGO</v>
          </cell>
          <cell r="E187" t="str">
            <v>WAGONER COMMUNITY HOSPITAL</v>
          </cell>
          <cell r="F187" t="str">
            <v>1200 W CHEROKEE ST</v>
          </cell>
          <cell r="G187" t="str">
            <v>WAGONER,OK 74467-4624</v>
          </cell>
          <cell r="H187" t="str">
            <v>OK</v>
          </cell>
          <cell r="I187" t="str">
            <v>370166</v>
          </cell>
          <cell r="J187">
            <v>43739</v>
          </cell>
          <cell r="K187">
            <v>44104</v>
          </cell>
        </row>
        <row r="188">
          <cell r="A188" t="str">
            <v>100806400X</v>
          </cell>
          <cell r="B188" t="str">
            <v>205</v>
          </cell>
          <cell r="C188" t="str">
            <v>Yes</v>
          </cell>
          <cell r="D188" t="str">
            <v>Private-Combined</v>
          </cell>
          <cell r="E188" t="str">
            <v>WILLOW VIEW HOSPITAL - PSYCH</v>
          </cell>
          <cell r="F188" t="str">
            <v>2601 SPENCER ROAD</v>
          </cell>
          <cell r="G188" t="str">
            <v>SPENCER,OK 73084-</v>
          </cell>
          <cell r="H188" t="str">
            <v>OK</v>
          </cell>
          <cell r="I188" t="str">
            <v>370028</v>
          </cell>
          <cell r="J188">
            <v>43647</v>
          </cell>
          <cell r="K188">
            <v>44012</v>
          </cell>
        </row>
        <row r="189">
          <cell r="A189" t="str">
            <v>200019120A</v>
          </cell>
          <cell r="B189" t="str">
            <v>010</v>
          </cell>
          <cell r="C189" t="str">
            <v>Yes</v>
          </cell>
          <cell r="D189" t="str">
            <v>Private</v>
          </cell>
          <cell r="E189" t="str">
            <v>ALLIANCEHEALTH WOODWARD</v>
          </cell>
          <cell r="F189" t="str">
            <v>900 17TH ST</v>
          </cell>
          <cell r="G189" t="str">
            <v>WOODWARD,OK 73801-2448</v>
          </cell>
          <cell r="H189" t="str">
            <v>OK</v>
          </cell>
          <cell r="I189" t="str">
            <v>370002</v>
          </cell>
          <cell r="J189">
            <v>43617</v>
          </cell>
          <cell r="K189">
            <v>43982</v>
          </cell>
        </row>
        <row r="190">
          <cell r="A190" t="str">
            <v>200673510E</v>
          </cell>
          <cell r="B190" t="str">
            <v>635</v>
          </cell>
          <cell r="C190" t="str">
            <v>No</v>
          </cell>
          <cell r="D190" t="str">
            <v>Private Acute Psych Level II</v>
          </cell>
          <cell r="E190" t="str">
            <v>WILLOW CREST HOSPITAL</v>
          </cell>
          <cell r="F190" t="str">
            <v>130 A ST SW</v>
          </cell>
          <cell r="G190" t="str">
            <v>MIAMI,OK 74354-0002</v>
          </cell>
          <cell r="H190" t="str">
            <v>OK</v>
          </cell>
          <cell r="I190" t="str">
            <v>374017</v>
          </cell>
          <cell r="J190">
            <v>43831</v>
          </cell>
          <cell r="K190">
            <v>44196</v>
          </cell>
        </row>
        <row r="191">
          <cell r="A191" t="str">
            <v>200673510G</v>
          </cell>
          <cell r="B191" t="str">
            <v>634</v>
          </cell>
          <cell r="C191" t="str">
            <v>No</v>
          </cell>
          <cell r="D191" t="str">
            <v>Private - Psychiatric Hospital</v>
          </cell>
          <cell r="E191" t="str">
            <v>WILLOW CREST HOSPITAL</v>
          </cell>
          <cell r="F191" t="str">
            <v>130 A ST SW</v>
          </cell>
          <cell r="G191" t="str">
            <v>MIAMI,OK 74354-0001</v>
          </cell>
          <cell r="H191" t="str">
            <v>OK</v>
          </cell>
          <cell r="I191" t="str">
            <v>374017</v>
          </cell>
          <cell r="J191">
            <v>43831</v>
          </cell>
          <cell r="K191">
            <v>44196</v>
          </cell>
        </row>
        <row r="192">
          <cell r="A192"/>
          <cell r="B192"/>
          <cell r="C192"/>
          <cell r="D192"/>
          <cell r="E192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G UPL SFY21 Combined"/>
      <sheetName val="DRG UPL SFY21 Seperate"/>
      <sheetName val="Inpatient days &amp; amounts"/>
      <sheetName val="HCRIS Data 21"/>
      <sheetName val="V38"/>
      <sheetName val="V37"/>
      <sheetName val="V36"/>
      <sheetName val="V35"/>
      <sheetName val="V34"/>
      <sheetName val="V33 "/>
      <sheetName val="V32"/>
      <sheetName val="V31"/>
      <sheetName val="FR WI FY21"/>
      <sheetName val="wi by cms id"/>
      <sheetName val="FY 2021 CN Table 1A-1E"/>
    </sheetNames>
    <sheetDataSet>
      <sheetData sheetId="0"/>
      <sheetData sheetId="1">
        <row r="1">
          <cell r="A1" t="str">
            <v>Billing ID &amp; Service Location</v>
          </cell>
          <cell r="B1" t="str">
            <v>Spec</v>
          </cell>
          <cell r="C1" t="str">
            <v>﻿Billing Full Name</v>
          </cell>
          <cell r="D1" t="str">
            <v>Billing City/St/Zip Code</v>
          </cell>
          <cell r="E1" t="str">
            <v>Zip Code</v>
          </cell>
          <cell r="F1" t="str">
            <v>Ownership Ind</v>
          </cell>
          <cell r="G1" t="str">
            <v>Use DRG UPL Not Cost</v>
          </cell>
          <cell r="H1" t="str">
            <v>T18 Number</v>
          </cell>
          <cell r="I1" t="str">
            <v>Cost Report End</v>
          </cell>
          <cell r="J1" t="str">
            <v xml:space="preserve"> Inpt Days</v>
          </cell>
          <cell r="K1" t="str">
            <v>Billed Charges</v>
          </cell>
          <cell r="L1" t="str">
            <v>Medicaid FFS Payments</v>
          </cell>
          <cell r="M1" t="str">
            <v>TPL  Amount</v>
          </cell>
          <cell r="N1" t="str">
            <v>Medicaid GME Payments</v>
          </cell>
          <cell r="O1" t="str">
            <v>IME</v>
          </cell>
          <cell r="P1" t="str">
            <v>Cost Settlements</v>
          </cell>
          <cell r="Q1" t="str">
            <v xml:space="preserve">Expenditures  </v>
          </cell>
          <cell r="R1"/>
          <cell r="S1" t="str">
            <v>Total Medicare DRG Weight Sum</v>
          </cell>
          <cell r="T1" t="str">
            <v>Medicaid Discharges</v>
          </cell>
          <cell r="V1"/>
        </row>
        <row r="2">
          <cell r="A2" t="str">
            <v>200069370N</v>
          </cell>
          <cell r="B2" t="str">
            <v>010</v>
          </cell>
          <cell r="C2" t="str">
            <v>MCBRIDE CLINIC ORTHOPEDIC HOSPITAL LLC</v>
          </cell>
          <cell r="D2" t="str">
            <v>OKLAHOMA CITY,OK 73114-0000</v>
          </cell>
          <cell r="E2" t="str">
            <v>73114</v>
          </cell>
          <cell r="F2" t="str">
            <v>Private - Specialty</v>
          </cell>
          <cell r="G2" t="str">
            <v>Yes</v>
          </cell>
          <cell r="H2">
            <v>370222</v>
          </cell>
          <cell r="I2">
            <v>44196</v>
          </cell>
          <cell r="J2">
            <v>6</v>
          </cell>
          <cell r="K2">
            <v>46813.81</v>
          </cell>
          <cell r="L2">
            <v>3785.44</v>
          </cell>
          <cell r="M2">
            <v>11370.41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S2">
            <v>3.2961999999999998</v>
          </cell>
          <cell r="T2">
            <v>2</v>
          </cell>
          <cell r="V2"/>
        </row>
        <row r="3">
          <cell r="A3" t="str">
            <v>100700720A</v>
          </cell>
          <cell r="B3" t="str">
            <v>010</v>
          </cell>
          <cell r="C3" t="str">
            <v>CHOCTAW MEMORIAL HOSPITAL</v>
          </cell>
          <cell r="D3" t="str">
            <v>HUGO,OK 74743-0000</v>
          </cell>
          <cell r="E3" t="str">
            <v>74743</v>
          </cell>
          <cell r="F3" t="str">
            <v>NSGO</v>
          </cell>
          <cell r="G3" t="str">
            <v>Yes</v>
          </cell>
          <cell r="H3">
            <v>370100</v>
          </cell>
          <cell r="I3">
            <v>44012</v>
          </cell>
          <cell r="J3">
            <v>463</v>
          </cell>
          <cell r="K3">
            <v>1597847</v>
          </cell>
          <cell r="L3">
            <v>366293.66000000003</v>
          </cell>
          <cell r="M3">
            <v>30371.32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S3">
            <v>110.33589999999998</v>
          </cell>
          <cell r="T3">
            <v>107</v>
          </cell>
          <cell r="V3"/>
        </row>
        <row r="4">
          <cell r="A4" t="str">
            <v>100749570S</v>
          </cell>
          <cell r="B4" t="str">
            <v>010</v>
          </cell>
          <cell r="C4" t="str">
            <v>COMANCHE CO MEM HSP</v>
          </cell>
          <cell r="D4" t="str">
            <v>LAWTON,OK 73505-6332</v>
          </cell>
          <cell r="E4" t="str">
            <v>73505</v>
          </cell>
          <cell r="F4" t="str">
            <v>NSGO</v>
          </cell>
          <cell r="G4" t="str">
            <v>Yes</v>
          </cell>
          <cell r="H4">
            <v>370056</v>
          </cell>
          <cell r="I4">
            <v>44012</v>
          </cell>
          <cell r="J4">
            <v>12996</v>
          </cell>
          <cell r="K4">
            <v>88088728.150000006</v>
          </cell>
          <cell r="L4">
            <v>14555949.59</v>
          </cell>
          <cell r="M4">
            <v>650436.19000000018</v>
          </cell>
          <cell r="N4">
            <v>54096</v>
          </cell>
          <cell r="O4">
            <v>0</v>
          </cell>
          <cell r="P4">
            <v>0</v>
          </cell>
          <cell r="Q4">
            <v>0</v>
          </cell>
          <cell r="S4">
            <v>3904.6348000000053</v>
          </cell>
          <cell r="T4">
            <v>3211</v>
          </cell>
          <cell r="V4"/>
        </row>
        <row r="5">
          <cell r="A5" t="str">
            <v>100700880A</v>
          </cell>
          <cell r="B5" t="str">
            <v>010</v>
          </cell>
          <cell r="C5" t="str">
            <v>ELKVIEW GEN HSP</v>
          </cell>
          <cell r="D5" t="str">
            <v>HOBART,OK 73651-</v>
          </cell>
          <cell r="E5" t="str">
            <v>73651</v>
          </cell>
          <cell r="F5" t="str">
            <v>NSGO</v>
          </cell>
          <cell r="G5" t="str">
            <v>Yes</v>
          </cell>
          <cell r="H5">
            <v>370153</v>
          </cell>
          <cell r="I5">
            <v>44012</v>
          </cell>
          <cell r="J5">
            <v>362</v>
          </cell>
          <cell r="K5">
            <v>1423276.83</v>
          </cell>
          <cell r="L5">
            <v>456278.64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119.6681</v>
          </cell>
          <cell r="T5">
            <v>102</v>
          </cell>
          <cell r="V5"/>
        </row>
        <row r="6">
          <cell r="A6" t="str">
            <v>100700820A</v>
          </cell>
          <cell r="B6" t="str">
            <v>010</v>
          </cell>
          <cell r="C6" t="str">
            <v>GRADY MEMORIAL HOSPITAL</v>
          </cell>
          <cell r="D6" t="str">
            <v>CHICKASHA,OK 73018-2738</v>
          </cell>
          <cell r="E6" t="str">
            <v>73018</v>
          </cell>
          <cell r="F6" t="str">
            <v>NSGO</v>
          </cell>
          <cell r="G6" t="str">
            <v>Yes</v>
          </cell>
          <cell r="H6">
            <v>370054</v>
          </cell>
          <cell r="I6">
            <v>44196</v>
          </cell>
          <cell r="J6">
            <v>500</v>
          </cell>
          <cell r="K6">
            <v>3037030.0599999996</v>
          </cell>
          <cell r="L6">
            <v>585159.63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130.38399999999999</v>
          </cell>
          <cell r="T6">
            <v>91</v>
          </cell>
          <cell r="V6"/>
        </row>
        <row r="7">
          <cell r="A7" t="str">
            <v>100699350A</v>
          </cell>
          <cell r="B7" t="str">
            <v>010</v>
          </cell>
          <cell r="C7" t="str">
            <v>JACKSON CO MEM HSP</v>
          </cell>
          <cell r="D7" t="str">
            <v>ALTUS,OK 73521-</v>
          </cell>
          <cell r="E7" t="str">
            <v>73521</v>
          </cell>
          <cell r="F7" t="str">
            <v>NSGO</v>
          </cell>
          <cell r="G7" t="str">
            <v>Yes</v>
          </cell>
          <cell r="H7">
            <v>370022</v>
          </cell>
          <cell r="I7">
            <v>44012</v>
          </cell>
          <cell r="J7">
            <v>1984</v>
          </cell>
          <cell r="K7">
            <v>11103778.99</v>
          </cell>
          <cell r="L7">
            <v>1819258.85</v>
          </cell>
          <cell r="M7">
            <v>89255.31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613.36569999999961</v>
          </cell>
          <cell r="T7">
            <v>544</v>
          </cell>
          <cell r="V7"/>
        </row>
        <row r="8">
          <cell r="A8" t="str">
            <v>100818200B</v>
          </cell>
          <cell r="B8" t="str">
            <v>010</v>
          </cell>
          <cell r="C8" t="str">
            <v>LINDSAY MUNICIPAL HOSPITAL</v>
          </cell>
          <cell r="D8" t="str">
            <v>LINDSAY,OK 73052-0888</v>
          </cell>
          <cell r="E8" t="str">
            <v>73052</v>
          </cell>
          <cell r="F8" t="str">
            <v>NSGO</v>
          </cell>
          <cell r="G8" t="str">
            <v>Yes</v>
          </cell>
          <cell r="H8">
            <v>370214</v>
          </cell>
          <cell r="I8">
            <v>44012</v>
          </cell>
          <cell r="J8">
            <v>5682</v>
          </cell>
          <cell r="K8">
            <v>7436063.3000000007</v>
          </cell>
          <cell r="L8">
            <v>2822517.19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759.39870000000008</v>
          </cell>
          <cell r="T8">
            <v>639</v>
          </cell>
          <cell r="V8"/>
        </row>
        <row r="9">
          <cell r="A9" t="str">
            <v>100710530D</v>
          </cell>
          <cell r="B9" t="str">
            <v>010</v>
          </cell>
          <cell r="C9" t="str">
            <v>MCALESTER REGIONAL</v>
          </cell>
          <cell r="D9" t="str">
            <v>MCALESTER,OK 74502-</v>
          </cell>
          <cell r="E9" t="str">
            <v>74502</v>
          </cell>
          <cell r="F9" t="str">
            <v>NSGO</v>
          </cell>
          <cell r="G9" t="str">
            <v>Yes</v>
          </cell>
          <cell r="H9">
            <v>370034</v>
          </cell>
          <cell r="I9">
            <v>44012</v>
          </cell>
          <cell r="J9">
            <v>4024</v>
          </cell>
          <cell r="K9">
            <v>20171325.869999997</v>
          </cell>
          <cell r="L9">
            <v>5309249.4399999995</v>
          </cell>
          <cell r="M9">
            <v>505692.62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1432.5030000000002</v>
          </cell>
          <cell r="T9">
            <v>1201</v>
          </cell>
          <cell r="V9"/>
        </row>
        <row r="10">
          <cell r="A10" t="str">
            <v>100700690A</v>
          </cell>
          <cell r="B10" t="str">
            <v>010</v>
          </cell>
          <cell r="C10" t="str">
            <v>NORMAN REGIONAL HOSPITAL</v>
          </cell>
          <cell r="D10" t="str">
            <v>NORMAN,OK 73071-</v>
          </cell>
          <cell r="E10" t="str">
            <v>73071</v>
          </cell>
          <cell r="F10" t="str">
            <v>NSGO</v>
          </cell>
          <cell r="G10" t="str">
            <v>Yes</v>
          </cell>
          <cell r="H10">
            <v>370008</v>
          </cell>
          <cell r="I10">
            <v>44012</v>
          </cell>
          <cell r="J10">
            <v>17070</v>
          </cell>
          <cell r="K10">
            <v>182930732.61000001</v>
          </cell>
          <cell r="L10">
            <v>20113196.280000001</v>
          </cell>
          <cell r="M10">
            <v>989426.42999999702</v>
          </cell>
          <cell r="N10">
            <v>44660</v>
          </cell>
          <cell r="O10">
            <v>0</v>
          </cell>
          <cell r="P10">
            <v>0</v>
          </cell>
          <cell r="Q10">
            <v>0</v>
          </cell>
          <cell r="S10">
            <v>5410.4663000000019</v>
          </cell>
          <cell r="T10">
            <v>4390</v>
          </cell>
          <cell r="V10"/>
        </row>
        <row r="11">
          <cell r="A11" t="str">
            <v>100700680A</v>
          </cell>
          <cell r="B11" t="str">
            <v>010</v>
          </cell>
          <cell r="C11" t="str">
            <v>NORTHEASTERN HEALTH SYSTEM</v>
          </cell>
          <cell r="D11" t="str">
            <v>TAHLEQUAH,OK 74464-1008</v>
          </cell>
          <cell r="E11" t="str">
            <v>74464</v>
          </cell>
          <cell r="F11" t="str">
            <v>NSGO</v>
          </cell>
          <cell r="G11" t="str">
            <v>Yes</v>
          </cell>
          <cell r="H11">
            <v>370089</v>
          </cell>
          <cell r="I11">
            <v>44012</v>
          </cell>
          <cell r="J11">
            <v>4638</v>
          </cell>
          <cell r="K11">
            <v>27362337.43</v>
          </cell>
          <cell r="L11">
            <v>6948846.5600000005</v>
          </cell>
          <cell r="M11">
            <v>116609.23999999999</v>
          </cell>
          <cell r="N11">
            <v>0</v>
          </cell>
          <cell r="O11">
            <v>0</v>
          </cell>
          <cell r="P11">
            <v>0</v>
          </cell>
          <cell r="Q11">
            <v>1846.89</v>
          </cell>
          <cell r="S11">
            <v>1599.0849000000005</v>
          </cell>
          <cell r="T11">
            <v>945</v>
          </cell>
          <cell r="V11"/>
        </row>
        <row r="12">
          <cell r="A12" t="str">
            <v>200417790W</v>
          </cell>
          <cell r="B12" t="str">
            <v>010</v>
          </cell>
          <cell r="C12" t="str">
            <v>PERRY MEMORIAL HOSPITAL</v>
          </cell>
          <cell r="D12" t="str">
            <v>PERRY,OK 73077-0000</v>
          </cell>
          <cell r="E12" t="str">
            <v>73077</v>
          </cell>
          <cell r="F12" t="str">
            <v>NSGO</v>
          </cell>
          <cell r="G12" t="str">
            <v>Yes</v>
          </cell>
          <cell r="H12">
            <v>370139</v>
          </cell>
          <cell r="I12">
            <v>44196</v>
          </cell>
          <cell r="J12">
            <v>57</v>
          </cell>
          <cell r="K12">
            <v>422395.85</v>
          </cell>
          <cell r="L12">
            <v>130072.35999999999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33.674200000000006</v>
          </cell>
          <cell r="T12">
            <v>22</v>
          </cell>
          <cell r="V12"/>
        </row>
        <row r="13">
          <cell r="A13" t="str">
            <v>100699900A</v>
          </cell>
          <cell r="B13" t="str">
            <v>010</v>
          </cell>
          <cell r="C13" t="str">
            <v>PURCELL MUNICIPAL HOSPITAL</v>
          </cell>
          <cell r="D13" t="str">
            <v>PURCELL,OK 73080-9998</v>
          </cell>
          <cell r="E13" t="str">
            <v>73080</v>
          </cell>
          <cell r="F13" t="str">
            <v>NSGO</v>
          </cell>
          <cell r="G13" t="str">
            <v>Yes</v>
          </cell>
          <cell r="H13">
            <v>370158</v>
          </cell>
          <cell r="I13">
            <v>44012</v>
          </cell>
          <cell r="J13">
            <v>85</v>
          </cell>
          <cell r="K13">
            <v>309877.27</v>
          </cell>
          <cell r="L13">
            <v>84429.860000000015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>
            <v>24.596</v>
          </cell>
          <cell r="T13">
            <v>19</v>
          </cell>
          <cell r="V13"/>
        </row>
        <row r="14">
          <cell r="A14" t="str">
            <v>100700770A</v>
          </cell>
          <cell r="B14" t="str">
            <v>010</v>
          </cell>
          <cell r="C14" t="str">
            <v>PUSHMATAHA HSP</v>
          </cell>
          <cell r="D14" t="str">
            <v>ANTLERS,OK 74523-</v>
          </cell>
          <cell r="E14" t="str">
            <v>74523</v>
          </cell>
          <cell r="F14" t="str">
            <v>NSGO</v>
          </cell>
          <cell r="G14" t="str">
            <v>Yes</v>
          </cell>
          <cell r="H14">
            <v>370083</v>
          </cell>
          <cell r="I14">
            <v>44286</v>
          </cell>
          <cell r="J14">
            <v>222</v>
          </cell>
          <cell r="K14">
            <v>691727.29</v>
          </cell>
          <cell r="L14">
            <v>149762.78</v>
          </cell>
          <cell r="M14">
            <v>10087.719999999999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42.825900000000004</v>
          </cell>
          <cell r="T14">
            <v>41</v>
          </cell>
          <cell r="V14"/>
        </row>
        <row r="15">
          <cell r="A15" t="str">
            <v>100700190A</v>
          </cell>
          <cell r="B15" t="str">
            <v>010</v>
          </cell>
          <cell r="C15" t="str">
            <v>SEQUOYAH COUNTY CITY OF SALLISAW HOSPITAL AUTHORIT</v>
          </cell>
          <cell r="D15" t="str">
            <v>SALLISAW,OK 74955-2811</v>
          </cell>
          <cell r="E15" t="str">
            <v>74955</v>
          </cell>
          <cell r="F15" t="str">
            <v>NSGO</v>
          </cell>
          <cell r="G15" t="str">
            <v>Yes</v>
          </cell>
          <cell r="H15">
            <v>370112</v>
          </cell>
          <cell r="I15">
            <v>44286</v>
          </cell>
          <cell r="J15">
            <v>244</v>
          </cell>
          <cell r="K15">
            <v>1439626.06</v>
          </cell>
          <cell r="L15">
            <v>364538.45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97.939300000000003</v>
          </cell>
          <cell r="T15">
            <v>87</v>
          </cell>
          <cell r="V15"/>
        </row>
        <row r="16">
          <cell r="A16" t="str">
            <v>100699950A</v>
          </cell>
          <cell r="B16" t="str">
            <v>010</v>
          </cell>
          <cell r="C16" t="str">
            <v>STILLWATER MEDICAL CENTER</v>
          </cell>
          <cell r="D16" t="str">
            <v>STILLWATER,OK 74074-4399</v>
          </cell>
          <cell r="E16" t="str">
            <v>74074</v>
          </cell>
          <cell r="F16" t="str">
            <v>NSGO</v>
          </cell>
          <cell r="G16" t="str">
            <v>Yes</v>
          </cell>
          <cell r="H16">
            <v>370049</v>
          </cell>
          <cell r="I16">
            <v>44196</v>
          </cell>
          <cell r="J16">
            <v>3676</v>
          </cell>
          <cell r="K16">
            <v>28132607.799999997</v>
          </cell>
          <cell r="L16">
            <v>4708227.96</v>
          </cell>
          <cell r="M16">
            <v>238724.08000000028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1435.3524000000009</v>
          </cell>
          <cell r="T16">
            <v>1370</v>
          </cell>
          <cell r="V16"/>
        </row>
        <row r="17">
          <cell r="A17" t="str">
            <v>200100890B</v>
          </cell>
          <cell r="B17" t="str">
            <v>010</v>
          </cell>
          <cell r="C17" t="str">
            <v>WAGONER COMMUNITY HOSPITAL</v>
          </cell>
          <cell r="D17" t="str">
            <v>WAGONER,OK 74467-4624</v>
          </cell>
          <cell r="E17" t="str">
            <v>74467</v>
          </cell>
          <cell r="F17" t="str">
            <v>NSGO</v>
          </cell>
          <cell r="G17" t="str">
            <v>Yes</v>
          </cell>
          <cell r="H17">
            <v>370166</v>
          </cell>
          <cell r="I17">
            <v>44104</v>
          </cell>
          <cell r="J17">
            <v>8721</v>
          </cell>
          <cell r="K17">
            <v>14725996.67</v>
          </cell>
          <cell r="L17">
            <v>3600700.07</v>
          </cell>
          <cell r="M17">
            <v>18104.099999999999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1470.025999999998</v>
          </cell>
          <cell r="T17">
            <v>1243</v>
          </cell>
          <cell r="V17"/>
        </row>
        <row r="18">
          <cell r="A18" t="str">
            <v>100749570Y</v>
          </cell>
          <cell r="B18" t="str">
            <v>206</v>
          </cell>
          <cell r="C18" t="str">
            <v>COMANCHE CO MEMORIAL HOSPITAL- REHAB</v>
          </cell>
          <cell r="D18" t="str">
            <v>LAWTON,OK 73505-6332</v>
          </cell>
          <cell r="E18" t="str">
            <v>73505</v>
          </cell>
          <cell r="F18" t="str">
            <v>NSGO-Combined</v>
          </cell>
          <cell r="G18" t="str">
            <v>Yes</v>
          </cell>
          <cell r="H18">
            <v>370056</v>
          </cell>
          <cell r="I18">
            <v>44012</v>
          </cell>
          <cell r="J18">
            <v>599</v>
          </cell>
          <cell r="K18">
            <v>2227632.15</v>
          </cell>
          <cell r="L18">
            <v>299354.44</v>
          </cell>
          <cell r="M18">
            <v>5593.93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63.329599999999999</v>
          </cell>
          <cell r="T18">
            <v>48</v>
          </cell>
          <cell r="V18"/>
        </row>
        <row r="19">
          <cell r="A19" t="str">
            <v>100749570Z</v>
          </cell>
          <cell r="B19" t="str">
            <v>205</v>
          </cell>
          <cell r="C19" t="str">
            <v>COMANCHE CO MEMORIAL HOSPITAL-PSY</v>
          </cell>
          <cell r="D19" t="str">
            <v>LAWTON,OK 73505-6332</v>
          </cell>
          <cell r="E19" t="str">
            <v>73505</v>
          </cell>
          <cell r="F19" t="str">
            <v>NSGO-Combined</v>
          </cell>
          <cell r="G19" t="str">
            <v>Yes</v>
          </cell>
          <cell r="H19">
            <v>370056</v>
          </cell>
          <cell r="I19">
            <v>44012</v>
          </cell>
          <cell r="J19">
            <v>22</v>
          </cell>
          <cell r="K19">
            <v>54450.59</v>
          </cell>
          <cell r="L19">
            <v>8608.15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2.4428999999999998</v>
          </cell>
          <cell r="T19">
            <v>2</v>
          </cell>
          <cell r="V19"/>
        </row>
        <row r="20">
          <cell r="A20" t="str">
            <v>100700690Q</v>
          </cell>
          <cell r="B20" t="str">
            <v>205</v>
          </cell>
          <cell r="C20" t="str">
            <v>NORMAN REGIONAL HEALTH SYSTEM - PSY</v>
          </cell>
          <cell r="D20" t="str">
            <v>NORMAN,OK 73071-6404</v>
          </cell>
          <cell r="E20" t="str">
            <v>73071</v>
          </cell>
          <cell r="F20" t="str">
            <v>NSGO-Combined</v>
          </cell>
          <cell r="G20" t="str">
            <v>Yes</v>
          </cell>
          <cell r="H20">
            <v>370008</v>
          </cell>
          <cell r="I20">
            <v>44012</v>
          </cell>
          <cell r="J20">
            <v>1120</v>
          </cell>
          <cell r="K20">
            <v>4630256.05</v>
          </cell>
          <cell r="L20">
            <v>377540.81</v>
          </cell>
          <cell r="M20">
            <v>14911.84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198.66500000000002</v>
          </cell>
          <cell r="T20">
            <v>165</v>
          </cell>
          <cell r="V20"/>
        </row>
        <row r="21">
          <cell r="A21" t="str">
            <v>100700690R</v>
          </cell>
          <cell r="B21" t="str">
            <v>206</v>
          </cell>
          <cell r="C21" t="str">
            <v>NORMAN REGIONAL HEALTH SYSTEM - REHAB</v>
          </cell>
          <cell r="D21" t="str">
            <v>NORMAN,OK 73071-6404</v>
          </cell>
          <cell r="E21" t="str">
            <v>73071</v>
          </cell>
          <cell r="F21" t="str">
            <v>NSGO-Combined</v>
          </cell>
          <cell r="G21" t="str">
            <v>Yes</v>
          </cell>
          <cell r="H21">
            <v>370008</v>
          </cell>
          <cell r="I21">
            <v>44012</v>
          </cell>
          <cell r="J21">
            <v>503</v>
          </cell>
          <cell r="K21">
            <v>2381359.86</v>
          </cell>
          <cell r="L21">
            <v>218944.05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45.7988</v>
          </cell>
          <cell r="T21">
            <v>37</v>
          </cell>
          <cell r="V21"/>
        </row>
        <row r="22">
          <cell r="A22" t="str">
            <v>100700680I</v>
          </cell>
          <cell r="B22" t="str">
            <v>205</v>
          </cell>
          <cell r="C22" t="str">
            <v>NORTHEASTERN HEALTH SYSTEM PSYCH UNIT</v>
          </cell>
          <cell r="D22" t="str">
            <v>TAHLEQUAH,OK 74464-3324</v>
          </cell>
          <cell r="E22" t="str">
            <v>74464</v>
          </cell>
          <cell r="F22" t="str">
            <v>NSGO-Combined</v>
          </cell>
          <cell r="G22" t="str">
            <v>Yes</v>
          </cell>
          <cell r="H22">
            <v>370089</v>
          </cell>
          <cell r="I22">
            <v>44012</v>
          </cell>
          <cell r="J22">
            <v>95</v>
          </cell>
          <cell r="K22">
            <v>176480.61</v>
          </cell>
          <cell r="L22">
            <v>19206.68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8.4088999999999992</v>
          </cell>
          <cell r="T22">
            <v>7</v>
          </cell>
          <cell r="V22"/>
        </row>
        <row r="23">
          <cell r="A23" t="str">
            <v>200439230A</v>
          </cell>
          <cell r="B23" t="str">
            <v>010</v>
          </cell>
          <cell r="C23" t="str">
            <v>AHS SOUTHCREST HOSPITAL, LLC</v>
          </cell>
          <cell r="D23" t="str">
            <v>TULSA,OK 74133-5716</v>
          </cell>
          <cell r="E23" t="str">
            <v>74133</v>
          </cell>
          <cell r="F23" t="str">
            <v>Private</v>
          </cell>
          <cell r="G23" t="str">
            <v>Yes</v>
          </cell>
          <cell r="H23">
            <v>370202</v>
          </cell>
          <cell r="I23">
            <v>44196</v>
          </cell>
          <cell r="J23">
            <v>9413</v>
          </cell>
          <cell r="K23">
            <v>89262266.969999999</v>
          </cell>
          <cell r="L23">
            <v>11259596.48</v>
          </cell>
          <cell r="M23">
            <v>582169.43999999971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3128.6058999999959</v>
          </cell>
          <cell r="T23">
            <v>2455</v>
          </cell>
          <cell r="V23"/>
        </row>
        <row r="24">
          <cell r="A24" t="str">
            <v>100696610B</v>
          </cell>
          <cell r="B24" t="str">
            <v>010</v>
          </cell>
          <cell r="C24" t="str">
            <v>ALLIANCEHEALTH DURANT</v>
          </cell>
          <cell r="D24" t="str">
            <v>DURANT,OK 74701-</v>
          </cell>
          <cell r="E24" t="str">
            <v>74701</v>
          </cell>
          <cell r="F24" t="str">
            <v>Private</v>
          </cell>
          <cell r="G24" t="str">
            <v>Yes</v>
          </cell>
          <cell r="H24">
            <v>370014</v>
          </cell>
          <cell r="I24">
            <v>44104</v>
          </cell>
          <cell r="J24">
            <v>6824</v>
          </cell>
          <cell r="K24">
            <v>155021286.44999999</v>
          </cell>
          <cell r="L24">
            <v>8200238.0800000001</v>
          </cell>
          <cell r="M24">
            <v>331123.59000000008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2489.9731000000093</v>
          </cell>
          <cell r="T24">
            <v>2475</v>
          </cell>
          <cell r="V24"/>
        </row>
        <row r="25">
          <cell r="A25" t="str">
            <v>200102450A</v>
          </cell>
          <cell r="B25" t="str">
            <v>010</v>
          </cell>
          <cell r="C25" t="str">
            <v>BAILEY MEDICAL CENTER LLC</v>
          </cell>
          <cell r="D25" t="str">
            <v>OWASSO,OK 74055-6655</v>
          </cell>
          <cell r="E25" t="str">
            <v>74055</v>
          </cell>
          <cell r="F25" t="str">
            <v>Private</v>
          </cell>
          <cell r="G25" t="str">
            <v>Yes</v>
          </cell>
          <cell r="H25">
            <v>370228</v>
          </cell>
          <cell r="I25">
            <v>44196</v>
          </cell>
          <cell r="J25">
            <v>521</v>
          </cell>
          <cell r="K25">
            <v>6116705.2000000002</v>
          </cell>
          <cell r="L25">
            <v>538469.25</v>
          </cell>
          <cell r="M25">
            <v>239997.40000000014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235.73739999999998</v>
          </cell>
          <cell r="T25">
            <v>273</v>
          </cell>
          <cell r="V25"/>
        </row>
        <row r="26">
          <cell r="A26" t="str">
            <v>200668710A</v>
          </cell>
          <cell r="B26" t="str">
            <v>010</v>
          </cell>
          <cell r="C26" t="str">
            <v>BLACKWELL REGIONAL HOSPITAL</v>
          </cell>
          <cell r="D26" t="str">
            <v>BLACKWELL,OK 74631-0000</v>
          </cell>
          <cell r="E26" t="str">
            <v>74631</v>
          </cell>
          <cell r="F26" t="str">
            <v>Private</v>
          </cell>
          <cell r="G26" t="str">
            <v>Yes</v>
          </cell>
          <cell r="H26">
            <v>370030</v>
          </cell>
          <cell r="I26">
            <v>44196</v>
          </cell>
          <cell r="J26">
            <v>89</v>
          </cell>
          <cell r="K26">
            <v>585921.94999999995</v>
          </cell>
          <cell r="L26">
            <v>96050.959999999992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23.289300000000001</v>
          </cell>
          <cell r="T26">
            <v>21</v>
          </cell>
          <cell r="V26"/>
        </row>
        <row r="27">
          <cell r="A27" t="str">
            <v>200573000A</v>
          </cell>
          <cell r="B27" t="str">
            <v>010</v>
          </cell>
          <cell r="C27" t="str">
            <v>BRISTOW ENDEAVOR HEALTHCARE, LLC</v>
          </cell>
          <cell r="D27" t="str">
            <v>BRISTOW,OK 74010-2301</v>
          </cell>
          <cell r="E27" t="str">
            <v>74010</v>
          </cell>
          <cell r="F27" t="str">
            <v>Private</v>
          </cell>
          <cell r="G27" t="str">
            <v>Yes</v>
          </cell>
          <cell r="H27">
            <v>370041</v>
          </cell>
          <cell r="I27">
            <v>44196</v>
          </cell>
          <cell r="J27">
            <v>57</v>
          </cell>
          <cell r="K27">
            <v>240857.03</v>
          </cell>
          <cell r="L27">
            <v>73880.91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20.248799999999999</v>
          </cell>
          <cell r="T27">
            <v>18</v>
          </cell>
          <cell r="V27"/>
        </row>
        <row r="28">
          <cell r="A28" t="str">
            <v>100700010G</v>
          </cell>
          <cell r="B28" t="str">
            <v>010</v>
          </cell>
          <cell r="C28" t="str">
            <v>CLINTON HMA LLC</v>
          </cell>
          <cell r="D28" t="str">
            <v>CLINTON,OK 73601-3117</v>
          </cell>
          <cell r="E28" t="str">
            <v>73601</v>
          </cell>
          <cell r="F28" t="str">
            <v>Private</v>
          </cell>
          <cell r="G28" t="str">
            <v>Yes</v>
          </cell>
          <cell r="H28">
            <v>370029</v>
          </cell>
          <cell r="I28">
            <v>44286</v>
          </cell>
          <cell r="J28">
            <v>673</v>
          </cell>
          <cell r="K28">
            <v>6115355.4600000009</v>
          </cell>
          <cell r="L28">
            <v>889134.05999999994</v>
          </cell>
          <cell r="M28">
            <v>56803.479999999996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284.1176999999999</v>
          </cell>
          <cell r="T28">
            <v>337</v>
          </cell>
          <cell r="V28"/>
        </row>
        <row r="29">
          <cell r="A29" t="str">
            <v>100746230C</v>
          </cell>
          <cell r="B29" t="str">
            <v>010</v>
          </cell>
          <cell r="C29" t="str">
            <v>COMMUNITY HOSPITAL, LLC</v>
          </cell>
          <cell r="D29" t="str">
            <v>OKLAHOMA CITY,OK 73114-6303</v>
          </cell>
          <cell r="E29" t="str">
            <v>73114</v>
          </cell>
          <cell r="F29" t="str">
            <v>Private</v>
          </cell>
          <cell r="G29" t="str">
            <v>Yes</v>
          </cell>
          <cell r="H29">
            <v>370203</v>
          </cell>
          <cell r="I29">
            <v>44196</v>
          </cell>
          <cell r="J29">
            <v>26</v>
          </cell>
          <cell r="K29">
            <v>877548.84</v>
          </cell>
          <cell r="L29">
            <v>145157.07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44.272599999999997</v>
          </cell>
          <cell r="T29">
            <v>12</v>
          </cell>
          <cell r="V29"/>
        </row>
        <row r="30">
          <cell r="A30" t="str">
            <v>200693850A</v>
          </cell>
          <cell r="B30" t="str">
            <v>010</v>
          </cell>
          <cell r="C30" t="str">
            <v>CURAHEALTH OKLAHOMA CITY</v>
          </cell>
          <cell r="D30" t="str">
            <v>OKLAHOMA CITY,OK 75320-</v>
          </cell>
          <cell r="E30" t="str">
            <v>75320</v>
          </cell>
          <cell r="F30" t="str">
            <v>Private</v>
          </cell>
          <cell r="G30" t="str">
            <v>Yes</v>
          </cell>
          <cell r="H30">
            <v>372004</v>
          </cell>
          <cell r="I30">
            <v>44074</v>
          </cell>
          <cell r="J30">
            <v>633</v>
          </cell>
          <cell r="K30">
            <v>4352892</v>
          </cell>
          <cell r="L30">
            <v>925808.81</v>
          </cell>
          <cell r="M30">
            <v>35875.279999999999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167.67060000000001</v>
          </cell>
          <cell r="T30">
            <v>43</v>
          </cell>
          <cell r="V30"/>
        </row>
        <row r="31">
          <cell r="A31" t="str">
            <v>100700120A</v>
          </cell>
          <cell r="B31" t="str">
            <v>010</v>
          </cell>
          <cell r="C31" t="str">
            <v>DUNCAN REGIONAL HOSPITAL</v>
          </cell>
          <cell r="D31" t="str">
            <v>DUNCAN,OK 73533-</v>
          </cell>
          <cell r="E31" t="str">
            <v>73533</v>
          </cell>
          <cell r="F31" t="str">
            <v>Private</v>
          </cell>
          <cell r="G31" t="str">
            <v>Yes</v>
          </cell>
          <cell r="H31">
            <v>370023</v>
          </cell>
          <cell r="I31">
            <v>44012</v>
          </cell>
          <cell r="J31">
            <v>2732</v>
          </cell>
          <cell r="K31">
            <v>20512587.060000002</v>
          </cell>
          <cell r="L31">
            <v>3367409.5999999996</v>
          </cell>
          <cell r="M31">
            <v>178675.32000000021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938.5975999999971</v>
          </cell>
          <cell r="T31">
            <v>1076</v>
          </cell>
          <cell r="V31"/>
        </row>
        <row r="32">
          <cell r="A32" t="str">
            <v>100699410A</v>
          </cell>
          <cell r="B32" t="str">
            <v>010</v>
          </cell>
          <cell r="C32" t="str">
            <v>GREAT PLAINS REGIONAL MEDICAL CENTER</v>
          </cell>
          <cell r="D32" t="str">
            <v>ELK CITY,OK 73644-5113</v>
          </cell>
          <cell r="E32" t="str">
            <v>73644</v>
          </cell>
          <cell r="F32" t="str">
            <v>Private</v>
          </cell>
          <cell r="G32" t="str">
            <v>Yes</v>
          </cell>
          <cell r="H32">
            <v>370019</v>
          </cell>
          <cell r="I32">
            <v>44012</v>
          </cell>
          <cell r="J32">
            <v>1508</v>
          </cell>
          <cell r="K32">
            <v>10744949</v>
          </cell>
          <cell r="L32">
            <v>2009658.8699999999</v>
          </cell>
          <cell r="M32">
            <v>151638.22000000009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644.34259999999892</v>
          </cell>
          <cell r="T32">
            <v>576</v>
          </cell>
          <cell r="V32"/>
        </row>
        <row r="33">
          <cell r="A33" t="str">
            <v>200045700C</v>
          </cell>
          <cell r="B33" t="str">
            <v>010</v>
          </cell>
          <cell r="C33" t="str">
            <v>HENRYETTA MEDICAL CENTER</v>
          </cell>
          <cell r="D33" t="str">
            <v>HENRYETTA,OK 74437-6908</v>
          </cell>
          <cell r="E33" t="str">
            <v>74437</v>
          </cell>
          <cell r="F33" t="str">
            <v>Private</v>
          </cell>
          <cell r="G33" t="str">
            <v>Yes</v>
          </cell>
          <cell r="H33">
            <v>370183</v>
          </cell>
          <cell r="I33">
            <v>44165</v>
          </cell>
          <cell r="J33">
            <v>757</v>
          </cell>
          <cell r="K33">
            <v>2597002.64</v>
          </cell>
          <cell r="L33">
            <v>520130.56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170.36270000000002</v>
          </cell>
          <cell r="T33">
            <v>192</v>
          </cell>
          <cell r="V33"/>
        </row>
        <row r="34">
          <cell r="A34" t="str">
            <v>200435950A</v>
          </cell>
          <cell r="B34" t="str">
            <v>010</v>
          </cell>
          <cell r="C34" t="str">
            <v>HILLCREST HOSPITAL CLAREMORE</v>
          </cell>
          <cell r="D34" t="str">
            <v>CLAREMORE,OK 74017-3058</v>
          </cell>
          <cell r="E34" t="str">
            <v>74017</v>
          </cell>
          <cell r="F34" t="str">
            <v>Private</v>
          </cell>
          <cell r="G34" t="str">
            <v>Yes</v>
          </cell>
          <cell r="H34">
            <v>370039</v>
          </cell>
          <cell r="I34">
            <v>44135</v>
          </cell>
          <cell r="J34">
            <v>2539</v>
          </cell>
          <cell r="K34">
            <v>27328040.18</v>
          </cell>
          <cell r="L34">
            <v>3319957.8100000005</v>
          </cell>
          <cell r="M34">
            <v>160575.50000000009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1084.0512999999964</v>
          </cell>
          <cell r="T34">
            <v>1281</v>
          </cell>
          <cell r="V34"/>
        </row>
        <row r="35">
          <cell r="A35" t="str">
            <v>200044190A</v>
          </cell>
          <cell r="B35" t="str">
            <v>010</v>
          </cell>
          <cell r="C35" t="str">
            <v>HILLCREST HOSPITAL CUSHING</v>
          </cell>
          <cell r="D35" t="str">
            <v>CUSHING,OK 74023-</v>
          </cell>
          <cell r="E35" t="str">
            <v>74023</v>
          </cell>
          <cell r="F35" t="str">
            <v>Private</v>
          </cell>
          <cell r="G35" t="str">
            <v>Yes</v>
          </cell>
          <cell r="H35">
            <v>370099</v>
          </cell>
          <cell r="I35">
            <v>44165</v>
          </cell>
          <cell r="J35">
            <v>520</v>
          </cell>
          <cell r="K35">
            <v>3120255.13</v>
          </cell>
          <cell r="L35">
            <v>496914.89</v>
          </cell>
          <cell r="M35">
            <v>25015.440000000002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/>
          <cell r="S35">
            <v>154.16729999999998</v>
          </cell>
          <cell r="T35">
            <v>158</v>
          </cell>
          <cell r="V35"/>
        </row>
        <row r="36">
          <cell r="A36" t="str">
            <v>200735850A</v>
          </cell>
          <cell r="B36" t="str">
            <v>010</v>
          </cell>
          <cell r="C36" t="str">
            <v>HILLCREST HOSPITAL PRYOR</v>
          </cell>
          <cell r="D36" t="str">
            <v>PRYOR,OK 74361-</v>
          </cell>
          <cell r="E36" t="str">
            <v>74361</v>
          </cell>
          <cell r="F36" t="str">
            <v>Private</v>
          </cell>
          <cell r="G36" t="str">
            <v>Yes</v>
          </cell>
          <cell r="H36">
            <v>370015</v>
          </cell>
          <cell r="I36">
            <v>44286</v>
          </cell>
          <cell r="J36">
            <v>349</v>
          </cell>
          <cell r="K36">
            <v>2259085.33</v>
          </cell>
          <cell r="L36">
            <v>360167.79000000004</v>
          </cell>
          <cell r="M36">
            <v>325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100.56299999999999</v>
          </cell>
          <cell r="T36">
            <v>85</v>
          </cell>
          <cell r="V36"/>
        </row>
        <row r="37">
          <cell r="A37" t="str">
            <v>200044210A</v>
          </cell>
          <cell r="B37" t="str">
            <v>010</v>
          </cell>
          <cell r="C37" t="str">
            <v>HILLCREST MEDICAL CENTER</v>
          </cell>
          <cell r="D37" t="str">
            <v>TULSA,OK 74104-4012</v>
          </cell>
          <cell r="E37" t="str">
            <v>74104</v>
          </cell>
          <cell r="F37" t="str">
            <v>Private</v>
          </cell>
          <cell r="G37" t="str">
            <v>Yes</v>
          </cell>
          <cell r="H37">
            <v>370001</v>
          </cell>
          <cell r="I37">
            <v>44012</v>
          </cell>
          <cell r="J37">
            <v>42220</v>
          </cell>
          <cell r="K37">
            <v>548926597.86000001</v>
          </cell>
          <cell r="L37">
            <v>51272665.119999997</v>
          </cell>
          <cell r="M37">
            <v>885432.10999999894</v>
          </cell>
          <cell r="N37">
            <v>455153</v>
          </cell>
          <cell r="O37">
            <v>0</v>
          </cell>
          <cell r="P37">
            <v>0</v>
          </cell>
          <cell r="Q37">
            <v>369015.51</v>
          </cell>
          <cell r="S37">
            <v>12175.106499999949</v>
          </cell>
          <cell r="T37">
            <v>7966</v>
          </cell>
          <cell r="V37"/>
        </row>
        <row r="38">
          <cell r="A38" t="str">
            <v>100806400C</v>
          </cell>
          <cell r="B38" t="str">
            <v>010</v>
          </cell>
          <cell r="C38" t="str">
            <v>INTEGRIS BAPTIST MEDICAL C</v>
          </cell>
          <cell r="D38" t="str">
            <v>OKLAHOMA CITY,OK 73112-</v>
          </cell>
          <cell r="E38" t="str">
            <v>73112</v>
          </cell>
          <cell r="F38" t="str">
            <v>Private</v>
          </cell>
          <cell r="G38" t="str">
            <v>Yes</v>
          </cell>
          <cell r="H38">
            <v>370028</v>
          </cell>
          <cell r="I38">
            <v>44012</v>
          </cell>
          <cell r="J38">
            <v>37056</v>
          </cell>
          <cell r="K38">
            <v>536711887.53999996</v>
          </cell>
          <cell r="L38">
            <v>53313980.75</v>
          </cell>
          <cell r="M38">
            <v>1947232.8399999961</v>
          </cell>
          <cell r="N38">
            <v>542165</v>
          </cell>
          <cell r="O38">
            <v>0</v>
          </cell>
          <cell r="P38">
            <v>516163.15</v>
          </cell>
          <cell r="Q38">
            <v>143465.22</v>
          </cell>
          <cell r="S38">
            <v>10938.517199999913</v>
          </cell>
          <cell r="T38">
            <v>7273</v>
          </cell>
          <cell r="V38"/>
        </row>
        <row r="39">
          <cell r="A39" t="str">
            <v>100699500A</v>
          </cell>
          <cell r="B39" t="str">
            <v>010</v>
          </cell>
          <cell r="C39" t="str">
            <v>INTEGRIS BASS MEM BAP</v>
          </cell>
          <cell r="D39" t="str">
            <v>ENID,OK 73701-</v>
          </cell>
          <cell r="E39" t="str">
            <v>73701</v>
          </cell>
          <cell r="F39" t="str">
            <v>Private</v>
          </cell>
          <cell r="G39" t="str">
            <v>Yes</v>
          </cell>
          <cell r="H39">
            <v>370016</v>
          </cell>
          <cell r="I39">
            <v>44012</v>
          </cell>
          <cell r="J39">
            <v>3116</v>
          </cell>
          <cell r="K39">
            <v>30701645.150000002</v>
          </cell>
          <cell r="L39">
            <v>3475295.36</v>
          </cell>
          <cell r="M39">
            <v>230512.43000000023</v>
          </cell>
          <cell r="N39">
            <v>1619</v>
          </cell>
          <cell r="O39">
            <v>0</v>
          </cell>
          <cell r="P39">
            <v>0</v>
          </cell>
          <cell r="Q39">
            <v>0</v>
          </cell>
          <cell r="S39">
            <v>1127.0635000000011</v>
          </cell>
          <cell r="T39">
            <v>1261</v>
          </cell>
          <cell r="V39"/>
        </row>
        <row r="40">
          <cell r="A40" t="str">
            <v>100700610A</v>
          </cell>
          <cell r="B40" t="str">
            <v>010</v>
          </cell>
          <cell r="C40" t="str">
            <v>INTEGRIS CANADIAN VALLEY HOSPITAL</v>
          </cell>
          <cell r="D40" t="str">
            <v>YUKON,OK 73099-</v>
          </cell>
          <cell r="E40" t="str">
            <v>73099</v>
          </cell>
          <cell r="F40" t="str">
            <v>Private</v>
          </cell>
          <cell r="G40" t="str">
            <v>Yes</v>
          </cell>
          <cell r="H40">
            <v>370211</v>
          </cell>
          <cell r="I40">
            <v>44012</v>
          </cell>
          <cell r="J40">
            <v>4425</v>
          </cell>
          <cell r="K40">
            <v>40933120.519999996</v>
          </cell>
          <cell r="L40">
            <v>4869058.76</v>
          </cell>
          <cell r="M40">
            <v>286578.68000000017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1454.7805000000028</v>
          </cell>
          <cell r="T40">
            <v>1578</v>
          </cell>
          <cell r="V40"/>
        </row>
        <row r="41">
          <cell r="A41" t="str">
            <v>200834400A</v>
          </cell>
          <cell r="B41" t="str">
            <v>010</v>
          </cell>
          <cell r="C41" t="str">
            <v>INTEGRIS COMMUNITY HOSPITAL COUNCIL CROSSING</v>
          </cell>
          <cell r="D41" t="str">
            <v>OKLAHOMA CITY,OK 73162-</v>
          </cell>
          <cell r="E41" t="str">
            <v>73162</v>
          </cell>
          <cell r="F41" t="str">
            <v>Private</v>
          </cell>
          <cell r="G41" t="str">
            <v>Yes</v>
          </cell>
          <cell r="H41">
            <v>370240</v>
          </cell>
          <cell r="I41">
            <v>44196</v>
          </cell>
          <cell r="J41">
            <v>39</v>
          </cell>
          <cell r="K41">
            <v>152234.51</v>
          </cell>
          <cell r="L41">
            <v>19249.62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4.3855000000000004</v>
          </cell>
          <cell r="T41">
            <v>4</v>
          </cell>
          <cell r="V41"/>
        </row>
        <row r="42">
          <cell r="A42" t="str">
            <v>100699700A</v>
          </cell>
          <cell r="B42" t="str">
            <v>010</v>
          </cell>
          <cell r="C42" t="str">
            <v>INTEGRIS GROVE HOSPITAL</v>
          </cell>
          <cell r="D42" t="str">
            <v>GROVE,OK 74344-5304</v>
          </cell>
          <cell r="E42" t="str">
            <v>74344</v>
          </cell>
          <cell r="F42" t="str">
            <v>Private</v>
          </cell>
          <cell r="G42" t="str">
            <v>Yes</v>
          </cell>
          <cell r="H42">
            <v>370113</v>
          </cell>
          <cell r="I42">
            <v>44012</v>
          </cell>
          <cell r="J42">
            <v>1750</v>
          </cell>
          <cell r="K42">
            <v>16768444.050000001</v>
          </cell>
          <cell r="L42">
            <v>2288245.1799999997</v>
          </cell>
          <cell r="M42">
            <v>80781.36000000003</v>
          </cell>
          <cell r="N42">
            <v>0</v>
          </cell>
          <cell r="O42">
            <v>0</v>
          </cell>
          <cell r="P42">
            <v>0</v>
          </cell>
          <cell r="Q42">
            <v>4450.97</v>
          </cell>
          <cell r="S42">
            <v>713.23269999999809</v>
          </cell>
          <cell r="T42">
            <v>696</v>
          </cell>
          <cell r="V42"/>
        </row>
        <row r="43">
          <cell r="A43" t="str">
            <v>200405550A</v>
          </cell>
          <cell r="B43" t="str">
            <v>010</v>
          </cell>
          <cell r="C43" t="str">
            <v>INTEGRIS HEALTH EDMOND, INC.</v>
          </cell>
          <cell r="D43" t="str">
            <v>EDMOND,OK 73034-8864</v>
          </cell>
          <cell r="E43" t="str">
            <v>73034</v>
          </cell>
          <cell r="F43" t="str">
            <v>Private</v>
          </cell>
          <cell r="G43" t="str">
            <v>Yes</v>
          </cell>
          <cell r="H43">
            <v>370236</v>
          </cell>
          <cell r="I43">
            <v>44012</v>
          </cell>
          <cell r="J43">
            <v>3008</v>
          </cell>
          <cell r="K43">
            <v>27142770.200000003</v>
          </cell>
          <cell r="L43">
            <v>3058716.92</v>
          </cell>
          <cell r="M43">
            <v>182411.71000000008</v>
          </cell>
          <cell r="N43">
            <v>0</v>
          </cell>
          <cell r="O43">
            <v>0</v>
          </cell>
          <cell r="P43">
            <v>0</v>
          </cell>
          <cell r="Q43">
            <v>1647.82</v>
          </cell>
          <cell r="S43">
            <v>882.05789999999729</v>
          </cell>
          <cell r="T43">
            <v>895</v>
          </cell>
          <cell r="V43"/>
        </row>
        <row r="44">
          <cell r="A44" t="str">
            <v>100699440A</v>
          </cell>
          <cell r="B44" t="str">
            <v>010</v>
          </cell>
          <cell r="C44" t="str">
            <v>INTEGRIS MIAMI HOSPITAL</v>
          </cell>
          <cell r="D44" t="str">
            <v>MIAMI,OK 74354-</v>
          </cell>
          <cell r="E44" t="str">
            <v>74354</v>
          </cell>
          <cell r="F44" t="str">
            <v>Private</v>
          </cell>
          <cell r="G44" t="str">
            <v>Yes</v>
          </cell>
          <cell r="H44">
            <v>370004</v>
          </cell>
          <cell r="I44">
            <v>44012</v>
          </cell>
          <cell r="J44">
            <v>1528</v>
          </cell>
          <cell r="K44">
            <v>14236132.93</v>
          </cell>
          <cell r="L44">
            <v>1933653.5899999999</v>
          </cell>
          <cell r="M44">
            <v>143356.09000000003</v>
          </cell>
          <cell r="N44">
            <v>0</v>
          </cell>
          <cell r="O44">
            <v>0</v>
          </cell>
          <cell r="P44">
            <v>0</v>
          </cell>
          <cell r="Q44">
            <v>24407.23</v>
          </cell>
          <cell r="S44">
            <v>575.85489999999913</v>
          </cell>
          <cell r="T44">
            <v>554</v>
          </cell>
          <cell r="V44"/>
        </row>
        <row r="45">
          <cell r="A45" t="str">
            <v>100700200A</v>
          </cell>
          <cell r="B45" t="str">
            <v>010</v>
          </cell>
          <cell r="C45" t="str">
            <v>INTEGRIS SOUTHWEST MEDICAL</v>
          </cell>
          <cell r="D45" t="str">
            <v>OKLAHOMA CITY,OK 73109-3413</v>
          </cell>
          <cell r="E45" t="str">
            <v>73109</v>
          </cell>
          <cell r="F45" t="str">
            <v>Private</v>
          </cell>
          <cell r="G45" t="str">
            <v>Yes</v>
          </cell>
          <cell r="H45">
            <v>370106</v>
          </cell>
          <cell r="I45">
            <v>44012</v>
          </cell>
          <cell r="J45">
            <v>16200</v>
          </cell>
          <cell r="K45">
            <v>204167895.42000002</v>
          </cell>
          <cell r="L45">
            <v>20157901.189999998</v>
          </cell>
          <cell r="M45">
            <v>442977.1300000003</v>
          </cell>
          <cell r="N45">
            <v>62864</v>
          </cell>
          <cell r="O45">
            <v>0</v>
          </cell>
          <cell r="P45">
            <v>0</v>
          </cell>
          <cell r="Q45">
            <v>0</v>
          </cell>
          <cell r="S45">
            <v>4709.6617999999926</v>
          </cell>
          <cell r="T45">
            <v>3600</v>
          </cell>
          <cell r="V45"/>
        </row>
        <row r="46">
          <cell r="A46" t="str">
            <v>100699490A</v>
          </cell>
          <cell r="B46" t="str">
            <v>010</v>
          </cell>
          <cell r="C46" t="str">
            <v>JANE PHILLIPS EP HSP</v>
          </cell>
          <cell r="D46" t="str">
            <v>BARTLESVILLE,OK 74006-</v>
          </cell>
          <cell r="E46" t="str">
            <v>74006</v>
          </cell>
          <cell r="F46" t="str">
            <v>Private</v>
          </cell>
          <cell r="G46" t="str">
            <v>Yes</v>
          </cell>
          <cell r="H46">
            <v>370018</v>
          </cell>
          <cell r="I46">
            <v>44012</v>
          </cell>
          <cell r="J46">
            <v>2472</v>
          </cell>
          <cell r="K46">
            <v>15829837.310000001</v>
          </cell>
          <cell r="L46">
            <v>4473735.3</v>
          </cell>
          <cell r="M46">
            <v>56800.669999999984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1150.2259999999985</v>
          </cell>
          <cell r="T46">
            <v>922</v>
          </cell>
          <cell r="V46"/>
        </row>
        <row r="47">
          <cell r="A47" t="str">
            <v>100699420A</v>
          </cell>
          <cell r="B47" t="str">
            <v>010</v>
          </cell>
          <cell r="C47" t="str">
            <v>KAY COUNTY OKLAHOMA HOSPITAL</v>
          </cell>
          <cell r="D47" t="str">
            <v>PONCA CITY,OK 74601-</v>
          </cell>
          <cell r="E47" t="str">
            <v>74601</v>
          </cell>
          <cell r="F47" t="str">
            <v>Private</v>
          </cell>
          <cell r="G47" t="str">
            <v>Yes</v>
          </cell>
          <cell r="H47">
            <v>370006</v>
          </cell>
          <cell r="I47">
            <v>43982</v>
          </cell>
          <cell r="J47">
            <v>2170</v>
          </cell>
          <cell r="K47">
            <v>25570643.18</v>
          </cell>
          <cell r="L47">
            <v>2650182.73</v>
          </cell>
          <cell r="M47">
            <v>149975.11000000007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903.83589999999811</v>
          </cell>
          <cell r="T47">
            <v>852</v>
          </cell>
          <cell r="V47"/>
        </row>
        <row r="48">
          <cell r="A48" t="str">
            <v>100700030A</v>
          </cell>
          <cell r="B48" t="str">
            <v>010</v>
          </cell>
          <cell r="C48" t="str">
            <v>MEMORIAL HOSPITAL</v>
          </cell>
          <cell r="D48" t="str">
            <v>STILWELL,OK 74960-</v>
          </cell>
          <cell r="E48" t="str">
            <v>74960</v>
          </cell>
          <cell r="F48" t="str">
            <v>Private</v>
          </cell>
          <cell r="G48" t="str">
            <v>Yes</v>
          </cell>
          <cell r="H48">
            <v>370178</v>
          </cell>
          <cell r="I48">
            <v>44012</v>
          </cell>
          <cell r="J48">
            <v>662</v>
          </cell>
          <cell r="K48">
            <v>2066712.48</v>
          </cell>
          <cell r="L48">
            <v>734113.33</v>
          </cell>
          <cell r="M48">
            <v>29187.03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220.52850000000001</v>
          </cell>
          <cell r="T48">
            <v>208</v>
          </cell>
          <cell r="V48"/>
        </row>
        <row r="49">
          <cell r="A49" t="str">
            <v>100699390A</v>
          </cell>
          <cell r="B49" t="str">
            <v>010</v>
          </cell>
          <cell r="C49" t="str">
            <v>MERCY HEALTH CENTER</v>
          </cell>
          <cell r="D49" t="str">
            <v>OKLAHOMA CITY,OK 73120-8362</v>
          </cell>
          <cell r="E49" t="str">
            <v>73120</v>
          </cell>
          <cell r="F49" t="str">
            <v>Private</v>
          </cell>
          <cell r="G49" t="str">
            <v>Yes</v>
          </cell>
          <cell r="H49">
            <v>370013</v>
          </cell>
          <cell r="I49">
            <v>44012</v>
          </cell>
          <cell r="J49">
            <v>18646</v>
          </cell>
          <cell r="K49">
            <v>128690206.26000001</v>
          </cell>
          <cell r="L49">
            <v>18558800.899999999</v>
          </cell>
          <cell r="M49">
            <v>1739941.3899999945</v>
          </cell>
          <cell r="N49">
            <v>0</v>
          </cell>
          <cell r="O49">
            <v>0</v>
          </cell>
          <cell r="P49">
            <v>0</v>
          </cell>
          <cell r="Q49">
            <v>2549.6999999999998</v>
          </cell>
          <cell r="S49">
            <v>5127.1706000000067</v>
          </cell>
          <cell r="T49">
            <v>4102</v>
          </cell>
          <cell r="V49"/>
        </row>
        <row r="50">
          <cell r="A50" t="str">
            <v>200509290A</v>
          </cell>
          <cell r="B50" t="str">
            <v>010</v>
          </cell>
          <cell r="C50" t="str">
            <v>MERCY HOSPITAL ADA, INC.</v>
          </cell>
          <cell r="D50" t="str">
            <v>ADA,OK 74820-4610</v>
          </cell>
          <cell r="E50" t="str">
            <v>74820</v>
          </cell>
          <cell r="F50" t="str">
            <v>Private</v>
          </cell>
          <cell r="G50" t="str">
            <v>Yes</v>
          </cell>
          <cell r="H50">
            <v>370020</v>
          </cell>
          <cell r="I50">
            <v>44012</v>
          </cell>
          <cell r="J50">
            <v>3699</v>
          </cell>
          <cell r="K50">
            <v>23085079.870000001</v>
          </cell>
          <cell r="L50">
            <v>4842686</v>
          </cell>
          <cell r="M50">
            <v>186854.24000000017</v>
          </cell>
          <cell r="N50">
            <v>0</v>
          </cell>
          <cell r="O50">
            <v>0</v>
          </cell>
          <cell r="P50">
            <v>0</v>
          </cell>
          <cell r="Q50">
            <v>2462.2600000000002</v>
          </cell>
          <cell r="S50">
            <v>1436.4023999999995</v>
          </cell>
          <cell r="T50">
            <v>1197</v>
          </cell>
          <cell r="V50"/>
        </row>
        <row r="51">
          <cell r="A51" t="str">
            <v>100262320C</v>
          </cell>
          <cell r="B51" t="str">
            <v>010</v>
          </cell>
          <cell r="C51" t="str">
            <v>MERCY HOSPITAL ARDMORE</v>
          </cell>
          <cell r="D51" t="str">
            <v>ARDMORE,OK 73401-</v>
          </cell>
          <cell r="E51" t="str">
            <v>73401</v>
          </cell>
          <cell r="F51" t="str">
            <v>Private</v>
          </cell>
          <cell r="G51" t="str">
            <v>Yes</v>
          </cell>
          <cell r="H51">
            <v>370047</v>
          </cell>
          <cell r="I51">
            <v>44012</v>
          </cell>
          <cell r="J51">
            <v>4572</v>
          </cell>
          <cell r="K51">
            <v>32955203.200000003</v>
          </cell>
          <cell r="L51">
            <v>5865882.5300000003</v>
          </cell>
          <cell r="M51">
            <v>206233.93000000025</v>
          </cell>
          <cell r="N51">
            <v>0</v>
          </cell>
          <cell r="O51">
            <v>0</v>
          </cell>
          <cell r="P51">
            <v>0</v>
          </cell>
          <cell r="Q51">
            <v>1850.9</v>
          </cell>
          <cell r="R51"/>
          <cell r="S51">
            <v>1690.6768000000043</v>
          </cell>
          <cell r="T51">
            <v>1571</v>
          </cell>
          <cell r="V51"/>
        </row>
        <row r="52">
          <cell r="A52" t="str">
            <v>100700490A</v>
          </cell>
          <cell r="B52" t="str">
            <v>010</v>
          </cell>
          <cell r="C52" t="str">
            <v>MIDWEST REGIONAL MEDICAL</v>
          </cell>
          <cell r="D52" t="str">
            <v>MIDWEST CITY,OK 73110-</v>
          </cell>
          <cell r="E52" t="str">
            <v>73110</v>
          </cell>
          <cell r="F52" t="str">
            <v>Private</v>
          </cell>
          <cell r="G52" t="str">
            <v>Yes</v>
          </cell>
          <cell r="H52">
            <v>370094</v>
          </cell>
          <cell r="I52">
            <v>44286</v>
          </cell>
          <cell r="J52">
            <v>3107</v>
          </cell>
          <cell r="K52">
            <v>75327837.299999997</v>
          </cell>
          <cell r="L52">
            <v>4404018.25</v>
          </cell>
          <cell r="M52">
            <v>61754.91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1115.8865000000001</v>
          </cell>
          <cell r="T52">
            <v>868</v>
          </cell>
          <cell r="V52"/>
        </row>
        <row r="53">
          <cell r="A53" t="str">
            <v>200035670C</v>
          </cell>
          <cell r="B53" t="str">
            <v>010</v>
          </cell>
          <cell r="C53" t="str">
            <v>NORTHWEST SURGICAL HOSPITAL</v>
          </cell>
          <cell r="D53" t="str">
            <v>OKLAHOMA CITY,OK 73120-4419</v>
          </cell>
          <cell r="E53" t="str">
            <v>73120</v>
          </cell>
          <cell r="F53" t="str">
            <v>Private</v>
          </cell>
          <cell r="G53" t="str">
            <v>Yes</v>
          </cell>
          <cell r="H53">
            <v>370192</v>
          </cell>
          <cell r="I53">
            <v>44196</v>
          </cell>
          <cell r="J53">
            <v>18</v>
          </cell>
          <cell r="K53">
            <v>845112.27</v>
          </cell>
          <cell r="L53">
            <v>127372.32999999999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32.586300000000001</v>
          </cell>
          <cell r="T53">
            <v>8</v>
          </cell>
          <cell r="V53"/>
        </row>
        <row r="54">
          <cell r="A54" t="str">
            <v>200280620A</v>
          </cell>
          <cell r="B54" t="str">
            <v>010</v>
          </cell>
          <cell r="C54" t="str">
            <v>OKLAHOMA HEART HOSPITAL</v>
          </cell>
          <cell r="D54" t="str">
            <v>OKLAHOMA CITY,OK 73135-2610</v>
          </cell>
          <cell r="E54" t="str">
            <v>73135</v>
          </cell>
          <cell r="F54" t="str">
            <v>Private</v>
          </cell>
          <cell r="G54" t="str">
            <v>Yes</v>
          </cell>
          <cell r="H54">
            <v>370234</v>
          </cell>
          <cell r="I54">
            <v>44196</v>
          </cell>
          <cell r="J54">
            <v>1720</v>
          </cell>
          <cell r="K54">
            <v>20643065.09</v>
          </cell>
          <cell r="L54">
            <v>4116844.4</v>
          </cell>
          <cell r="M54">
            <v>22039.52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860.27909999999997</v>
          </cell>
          <cell r="T54">
            <v>378</v>
          </cell>
          <cell r="V54"/>
        </row>
        <row r="55">
          <cell r="A55" t="str">
            <v>200242900A</v>
          </cell>
          <cell r="B55" t="str">
            <v>010</v>
          </cell>
          <cell r="C55" t="str">
            <v>OKLAHOMA STATE UNIVERSITY MEDICAL TRUST</v>
          </cell>
          <cell r="D55" t="str">
            <v>TULSA,OK 74127-</v>
          </cell>
          <cell r="E55" t="str">
            <v>74127</v>
          </cell>
          <cell r="F55" t="str">
            <v>Private</v>
          </cell>
          <cell r="G55" t="str">
            <v>Yes</v>
          </cell>
          <cell r="H55">
            <v>370078</v>
          </cell>
          <cell r="I55">
            <v>44012</v>
          </cell>
          <cell r="J55">
            <v>9602</v>
          </cell>
          <cell r="K55">
            <v>82576456.169999987</v>
          </cell>
          <cell r="L55">
            <v>14278954.43</v>
          </cell>
          <cell r="M55">
            <v>172896.82</v>
          </cell>
          <cell r="N55">
            <v>191098</v>
          </cell>
          <cell r="O55">
            <v>18475458</v>
          </cell>
          <cell r="P55">
            <v>0</v>
          </cell>
          <cell r="Q55">
            <v>0</v>
          </cell>
          <cell r="S55">
            <v>3506.3710999999985</v>
          </cell>
          <cell r="T55">
            <v>2399</v>
          </cell>
          <cell r="V55"/>
        </row>
        <row r="56">
          <cell r="A56" t="str">
            <v>100699570A</v>
          </cell>
          <cell r="B56" t="str">
            <v>010</v>
          </cell>
          <cell r="C56" t="str">
            <v>SAINT FRANCIS HOSPITAL</v>
          </cell>
          <cell r="D56" t="str">
            <v>TULSA,OK 74136-0001</v>
          </cell>
          <cell r="E56" t="str">
            <v>74136</v>
          </cell>
          <cell r="F56" t="str">
            <v>Private</v>
          </cell>
          <cell r="G56" t="str">
            <v>Yes</v>
          </cell>
          <cell r="H56">
            <v>370091</v>
          </cell>
          <cell r="I56">
            <v>44012</v>
          </cell>
          <cell r="J56">
            <v>82834</v>
          </cell>
          <cell r="K56">
            <v>629835461.09000003</v>
          </cell>
          <cell r="L56">
            <v>102723073.94999999</v>
          </cell>
          <cell r="M56">
            <v>4517253.7799999984</v>
          </cell>
          <cell r="N56">
            <v>561040</v>
          </cell>
          <cell r="O56">
            <v>0</v>
          </cell>
          <cell r="P56">
            <v>0</v>
          </cell>
          <cell r="Q56">
            <v>60662</v>
          </cell>
          <cell r="S56">
            <v>23801.400500000258</v>
          </cell>
          <cell r="T56">
            <v>14934</v>
          </cell>
          <cell r="V56"/>
        </row>
        <row r="57">
          <cell r="A57" t="str">
            <v>200700900A</v>
          </cell>
          <cell r="B57" t="str">
            <v>010</v>
          </cell>
          <cell r="C57" t="str">
            <v>SAINT FRANCIS HOSPITAL MUSKOGEE INC</v>
          </cell>
          <cell r="D57" t="str">
            <v>MUSKOGEE,OK 74401-5075</v>
          </cell>
          <cell r="E57" t="str">
            <v>74401</v>
          </cell>
          <cell r="F57" t="str">
            <v>Private</v>
          </cell>
          <cell r="G57" t="str">
            <v>Yes</v>
          </cell>
          <cell r="H57">
            <v>370025</v>
          </cell>
          <cell r="I57">
            <v>44012</v>
          </cell>
          <cell r="J57">
            <v>11512</v>
          </cell>
          <cell r="K57">
            <v>74901978.120000005</v>
          </cell>
          <cell r="L57">
            <v>13544670.34</v>
          </cell>
          <cell r="M57">
            <v>687493.65999999992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3618.7118000000005</v>
          </cell>
          <cell r="T57">
            <v>2698</v>
          </cell>
          <cell r="V57"/>
        </row>
        <row r="58">
          <cell r="A58" t="str">
            <v>200031310A</v>
          </cell>
          <cell r="B58" t="str">
            <v>010</v>
          </cell>
          <cell r="C58" t="str">
            <v>SAINT FRANCIS HOSPITAL SOUTH</v>
          </cell>
          <cell r="D58" t="str">
            <v>TULSA,OK 74133-</v>
          </cell>
          <cell r="E58" t="str">
            <v>74133</v>
          </cell>
          <cell r="F58" t="str">
            <v>Private</v>
          </cell>
          <cell r="G58" t="str">
            <v>Yes</v>
          </cell>
          <cell r="H58">
            <v>370218</v>
          </cell>
          <cell r="I58">
            <v>44012</v>
          </cell>
          <cell r="J58">
            <v>6593</v>
          </cell>
          <cell r="K58">
            <v>40182458.280000001</v>
          </cell>
          <cell r="L58">
            <v>7755491.8799999999</v>
          </cell>
          <cell r="M58">
            <v>194230.56000000023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2220.1637000000051</v>
          </cell>
          <cell r="T58">
            <v>1838</v>
          </cell>
          <cell r="V58"/>
        </row>
        <row r="59">
          <cell r="A59" t="str">
            <v>200196450C</v>
          </cell>
          <cell r="B59" t="str">
            <v>010</v>
          </cell>
          <cell r="C59" t="str">
            <v>SEMINOLE HMA LLC</v>
          </cell>
          <cell r="D59" t="str">
            <v>SEMINOLE,OK 74868-1917</v>
          </cell>
          <cell r="E59" t="str">
            <v>74868</v>
          </cell>
          <cell r="F59" t="str">
            <v>Private</v>
          </cell>
          <cell r="G59" t="str">
            <v>Yes</v>
          </cell>
          <cell r="H59">
            <v>370229</v>
          </cell>
          <cell r="I59">
            <v>44286</v>
          </cell>
          <cell r="J59">
            <v>233</v>
          </cell>
          <cell r="K59">
            <v>2030074.42</v>
          </cell>
          <cell r="L59">
            <v>368116.58999999997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100.51830000000001</v>
          </cell>
          <cell r="T59">
            <v>89</v>
          </cell>
          <cell r="V59"/>
        </row>
        <row r="60">
          <cell r="A60" t="str">
            <v>100697950B</v>
          </cell>
          <cell r="B60" t="str">
            <v>010</v>
          </cell>
          <cell r="C60" t="str">
            <v>SOUTHWESTERN MEDICAL CENTER</v>
          </cell>
          <cell r="D60" t="str">
            <v>LAWTON,OK 73505-9635</v>
          </cell>
          <cell r="E60" t="str">
            <v>73505</v>
          </cell>
          <cell r="F60" t="str">
            <v>Private</v>
          </cell>
          <cell r="G60" t="str">
            <v>Yes</v>
          </cell>
          <cell r="H60">
            <v>370097</v>
          </cell>
          <cell r="I60">
            <v>44135</v>
          </cell>
          <cell r="J60">
            <v>2912</v>
          </cell>
          <cell r="K60">
            <v>25948475.41</v>
          </cell>
          <cell r="L60">
            <v>3318682.88</v>
          </cell>
          <cell r="M60">
            <v>235526.49000000011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1028.2061999999983</v>
          </cell>
          <cell r="T60">
            <v>968</v>
          </cell>
          <cell r="V60"/>
        </row>
        <row r="61">
          <cell r="A61" t="str">
            <v>100691720C</v>
          </cell>
          <cell r="B61" t="str">
            <v>010</v>
          </cell>
          <cell r="C61" t="str">
            <v>SOUTHWESTERN REGIONAL MEDICAL CENTER</v>
          </cell>
          <cell r="D61" t="str">
            <v>TULSA,OK 74133-</v>
          </cell>
          <cell r="E61" t="str">
            <v>74133</v>
          </cell>
          <cell r="F61" t="str">
            <v>Private</v>
          </cell>
          <cell r="G61" t="str">
            <v>Yes</v>
          </cell>
          <cell r="H61">
            <v>370190</v>
          </cell>
          <cell r="I61">
            <v>44012</v>
          </cell>
          <cell r="J61">
            <v>97</v>
          </cell>
          <cell r="K61">
            <v>1637209.62</v>
          </cell>
          <cell r="L61">
            <v>190827.44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36.250300000000003</v>
          </cell>
          <cell r="T61">
            <v>18</v>
          </cell>
          <cell r="V61"/>
        </row>
        <row r="62">
          <cell r="A62" t="str">
            <v>100699540A</v>
          </cell>
          <cell r="B62" t="str">
            <v>010</v>
          </cell>
          <cell r="C62" t="str">
            <v>ST ANTHONY HSP</v>
          </cell>
          <cell r="D62" t="str">
            <v>OKLAHOMA CITY,OK 73102-1036</v>
          </cell>
          <cell r="E62" t="str">
            <v>73102</v>
          </cell>
          <cell r="F62" t="str">
            <v>Private</v>
          </cell>
          <cell r="G62" t="str">
            <v>Yes</v>
          </cell>
          <cell r="H62">
            <v>370037</v>
          </cell>
          <cell r="I62">
            <v>44196</v>
          </cell>
          <cell r="J62">
            <v>32464</v>
          </cell>
          <cell r="K62">
            <v>254742788.05000001</v>
          </cell>
          <cell r="L62">
            <v>31374144.689999998</v>
          </cell>
          <cell r="M62">
            <v>1820611.909999999</v>
          </cell>
          <cell r="N62">
            <v>961868</v>
          </cell>
          <cell r="O62">
            <v>0</v>
          </cell>
          <cell r="P62">
            <v>0</v>
          </cell>
          <cell r="Q62">
            <v>18105.400000000001</v>
          </cell>
          <cell r="S62">
            <v>8508.661800000009</v>
          </cell>
          <cell r="T62">
            <v>5814</v>
          </cell>
          <cell r="V62"/>
        </row>
        <row r="63">
          <cell r="A63" t="str">
            <v>100740840B</v>
          </cell>
          <cell r="B63" t="str">
            <v>010</v>
          </cell>
          <cell r="C63" t="str">
            <v>ST ANTHONY SHAWNEE HOSPITAL</v>
          </cell>
          <cell r="D63" t="str">
            <v>SHAWNEE,OK 74804-1743</v>
          </cell>
          <cell r="E63" t="str">
            <v>74804</v>
          </cell>
          <cell r="F63" t="str">
            <v>Private</v>
          </cell>
          <cell r="G63" t="str">
            <v>Yes</v>
          </cell>
          <cell r="H63">
            <v>370149</v>
          </cell>
          <cell r="I63">
            <v>44196</v>
          </cell>
          <cell r="J63">
            <v>4711</v>
          </cell>
          <cell r="K63">
            <v>23621011.460000001</v>
          </cell>
          <cell r="L63">
            <v>5489786.5800000001</v>
          </cell>
          <cell r="M63">
            <v>540747.01000000024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1808.8478000000041</v>
          </cell>
          <cell r="T63">
            <v>1652</v>
          </cell>
          <cell r="V63"/>
        </row>
        <row r="64">
          <cell r="A64" t="str">
            <v>200310990A</v>
          </cell>
          <cell r="B64" t="str">
            <v>010</v>
          </cell>
          <cell r="C64" t="str">
            <v>ST JOHN BROKEN ARROW, INC</v>
          </cell>
          <cell r="D64" t="str">
            <v>BROKEN ARROW,OK 74012-4900</v>
          </cell>
          <cell r="E64" t="str">
            <v>74012</v>
          </cell>
          <cell r="F64" t="str">
            <v>Private</v>
          </cell>
          <cell r="G64" t="str">
            <v>Yes</v>
          </cell>
          <cell r="H64">
            <v>370235</v>
          </cell>
          <cell r="I64">
            <v>44012</v>
          </cell>
          <cell r="J64">
            <v>491</v>
          </cell>
          <cell r="K64">
            <v>3126321.85</v>
          </cell>
          <cell r="L64">
            <v>786280.4</v>
          </cell>
          <cell r="M64">
            <v>18249.38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198.35800000000003</v>
          </cell>
          <cell r="T64">
            <v>140</v>
          </cell>
          <cell r="V64"/>
        </row>
        <row r="65">
          <cell r="A65" t="str">
            <v>100699400A</v>
          </cell>
          <cell r="B65" t="str">
            <v>010</v>
          </cell>
          <cell r="C65" t="str">
            <v>ST JOHN MED CTR</v>
          </cell>
          <cell r="D65" t="str">
            <v>TULSA,OK 74104-6520</v>
          </cell>
          <cell r="E65" t="str">
            <v>74104</v>
          </cell>
          <cell r="F65" t="str">
            <v>Private</v>
          </cell>
          <cell r="G65" t="str">
            <v>Yes</v>
          </cell>
          <cell r="H65">
            <v>370114</v>
          </cell>
          <cell r="I65">
            <v>44012</v>
          </cell>
          <cell r="J65">
            <v>32185</v>
          </cell>
          <cell r="K65">
            <v>219823375.12</v>
          </cell>
          <cell r="L65">
            <v>44390608.730000004</v>
          </cell>
          <cell r="M65">
            <v>1040687.6599999991</v>
          </cell>
          <cell r="N65">
            <v>532107</v>
          </cell>
          <cell r="O65">
            <v>0</v>
          </cell>
          <cell r="P65">
            <v>0</v>
          </cell>
          <cell r="Q65">
            <v>0</v>
          </cell>
          <cell r="S65">
            <v>9815.5059000000037</v>
          </cell>
          <cell r="T65">
            <v>5331</v>
          </cell>
          <cell r="V65"/>
        </row>
        <row r="66">
          <cell r="A66" t="str">
            <v>200106410A</v>
          </cell>
          <cell r="B66" t="str">
            <v>010</v>
          </cell>
          <cell r="C66" t="str">
            <v>ST JOHN OWASSO</v>
          </cell>
          <cell r="D66" t="str">
            <v>OWASSO,OK 74055-4600</v>
          </cell>
          <cell r="E66" t="str">
            <v>74055</v>
          </cell>
          <cell r="F66" t="str">
            <v>Private</v>
          </cell>
          <cell r="G66" t="str">
            <v>Yes</v>
          </cell>
          <cell r="H66">
            <v>370227</v>
          </cell>
          <cell r="I66">
            <v>44012</v>
          </cell>
          <cell r="J66">
            <v>1045</v>
          </cell>
          <cell r="K66">
            <v>6615196.9900000002</v>
          </cell>
          <cell r="L66">
            <v>1031136.42</v>
          </cell>
          <cell r="M66">
            <v>132928.79000000007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478.77839999999929</v>
          </cell>
          <cell r="T66">
            <v>536</v>
          </cell>
          <cell r="V66"/>
        </row>
        <row r="67">
          <cell r="A67" t="str">
            <v>100690020A</v>
          </cell>
          <cell r="B67" t="str">
            <v>010</v>
          </cell>
          <cell r="C67" t="str">
            <v>ST MARY'S REGIONAL CTR</v>
          </cell>
          <cell r="D67" t="str">
            <v>ENID,OK 73701-</v>
          </cell>
          <cell r="E67" t="str">
            <v>73701</v>
          </cell>
          <cell r="F67" t="str">
            <v>Private</v>
          </cell>
          <cell r="G67" t="str">
            <v>Yes</v>
          </cell>
          <cell r="H67">
            <v>370026</v>
          </cell>
          <cell r="I67">
            <v>44196</v>
          </cell>
          <cell r="J67">
            <v>3539</v>
          </cell>
          <cell r="K67">
            <v>30083556.18</v>
          </cell>
          <cell r="L67">
            <v>2990025.58</v>
          </cell>
          <cell r="M67">
            <v>53722.80999999999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1008.244999999999</v>
          </cell>
          <cell r="T67">
            <v>951</v>
          </cell>
          <cell r="V67"/>
        </row>
        <row r="68">
          <cell r="A68" t="str">
            <v>200292720A</v>
          </cell>
          <cell r="B68" t="str">
            <v>010</v>
          </cell>
          <cell r="C68" t="str">
            <v>SUMMIT MEDICAL CENTER, LLC</v>
          </cell>
          <cell r="D68" t="str">
            <v>EDMOND,OK 73013-3023</v>
          </cell>
          <cell r="E68" t="str">
            <v>73013</v>
          </cell>
          <cell r="F68" t="str">
            <v>Private</v>
          </cell>
          <cell r="G68" t="str">
            <v>Yes</v>
          </cell>
          <cell r="H68">
            <v>370225</v>
          </cell>
          <cell r="I68">
            <v>44196</v>
          </cell>
          <cell r="J68">
            <v>2</v>
          </cell>
          <cell r="K68">
            <v>57973.87</v>
          </cell>
          <cell r="L68">
            <v>7940.09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1.8998999999999999</v>
          </cell>
          <cell r="T68">
            <v>1</v>
          </cell>
          <cell r="V68"/>
        </row>
        <row r="69">
          <cell r="A69" t="str">
            <v>200019120A</v>
          </cell>
          <cell r="B69" t="str">
            <v>010</v>
          </cell>
          <cell r="C69" t="str">
            <v>WOODWARD HEALTH SYSTEM LLC</v>
          </cell>
          <cell r="D69" t="str">
            <v>WOODWARD,OK 73801-2448</v>
          </cell>
          <cell r="E69" t="str">
            <v>73801</v>
          </cell>
          <cell r="F69" t="str">
            <v>Private</v>
          </cell>
          <cell r="G69" t="str">
            <v>Yes</v>
          </cell>
          <cell r="H69">
            <v>370002</v>
          </cell>
          <cell r="I69">
            <v>43982</v>
          </cell>
          <cell r="J69">
            <v>987</v>
          </cell>
          <cell r="K69">
            <v>10738611.35</v>
          </cell>
          <cell r="L69">
            <v>1033947.13</v>
          </cell>
          <cell r="M69">
            <v>83060.210000000036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382.7349999999995</v>
          </cell>
          <cell r="T69">
            <v>440</v>
          </cell>
          <cell r="V69"/>
        </row>
        <row r="70">
          <cell r="A70" t="str">
            <v>200702430B</v>
          </cell>
          <cell r="B70" t="str">
            <v>010</v>
          </cell>
          <cell r="C70" t="str">
            <v>SAINT FRANCIS HOSPITAL VINITA</v>
          </cell>
          <cell r="D70" t="str">
            <v>VINITA,OK 74301-1422</v>
          </cell>
          <cell r="E70" t="str">
            <v>74301</v>
          </cell>
          <cell r="F70" t="str">
            <v xml:space="preserve">Private </v>
          </cell>
          <cell r="G70" t="str">
            <v>Yes</v>
          </cell>
          <cell r="H70">
            <v>370237</v>
          </cell>
          <cell r="I70">
            <v>44012</v>
          </cell>
          <cell r="J70">
            <v>501</v>
          </cell>
          <cell r="K70">
            <v>2607659.96</v>
          </cell>
          <cell r="L70">
            <v>650777.61</v>
          </cell>
          <cell r="M70">
            <v>42149.25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179.09640000000002</v>
          </cell>
          <cell r="T70">
            <v>154</v>
          </cell>
          <cell r="V70"/>
        </row>
        <row r="71">
          <cell r="A71" t="str">
            <v>200080160A</v>
          </cell>
          <cell r="B71" t="str">
            <v>010</v>
          </cell>
          <cell r="C71" t="str">
            <v>CHG CORNERSTONE HOSPITAL OF OKLAHOMA - SHAWNEE</v>
          </cell>
          <cell r="D71" t="str">
            <v>SHAWNEE,OK 74801-</v>
          </cell>
          <cell r="E71" t="str">
            <v>74801</v>
          </cell>
          <cell r="F71" t="str">
            <v>Private - LTCH</v>
          </cell>
          <cell r="G71" t="str">
            <v>Yes</v>
          </cell>
          <cell r="H71">
            <v>372019</v>
          </cell>
          <cell r="I71">
            <v>44074</v>
          </cell>
          <cell r="J71">
            <v>269</v>
          </cell>
          <cell r="K71">
            <v>2112827.44</v>
          </cell>
          <cell r="L71">
            <v>126628.88</v>
          </cell>
          <cell r="M71">
            <v>91388.4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38.064100000000003</v>
          </cell>
          <cell r="T71">
            <v>11</v>
          </cell>
          <cell r="V71"/>
        </row>
        <row r="72">
          <cell r="A72" t="str">
            <v>200119790A</v>
          </cell>
          <cell r="B72" t="str">
            <v>010</v>
          </cell>
          <cell r="C72" t="str">
            <v>CORNERSTONE HOSPITAL OF OKLAHOMA - MUSKOGEE</v>
          </cell>
          <cell r="D72" t="str">
            <v>MUSKOGEE,OK 74403-4916</v>
          </cell>
          <cell r="E72" t="str">
            <v>74403</v>
          </cell>
          <cell r="F72" t="str">
            <v>Private - LTCH</v>
          </cell>
          <cell r="G72" t="str">
            <v>Yes</v>
          </cell>
          <cell r="H72">
            <v>372022</v>
          </cell>
          <cell r="I72">
            <v>44012</v>
          </cell>
          <cell r="J72">
            <v>2983</v>
          </cell>
          <cell r="K72">
            <v>33603399.240000002</v>
          </cell>
          <cell r="L72">
            <v>3172924.12</v>
          </cell>
          <cell r="M72">
            <v>199381.28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S72">
            <v>525.16830000000004</v>
          </cell>
          <cell r="T72">
            <v>97</v>
          </cell>
          <cell r="V72"/>
        </row>
        <row r="73">
          <cell r="A73" t="str">
            <v>200347120A</v>
          </cell>
          <cell r="B73" t="str">
            <v>010</v>
          </cell>
          <cell r="C73" t="str">
            <v>LTAC HOSPITAL OF EDMOND, LLC</v>
          </cell>
          <cell r="D73" t="str">
            <v>EDMOND,OK 73034-5705</v>
          </cell>
          <cell r="E73" t="str">
            <v>73034</v>
          </cell>
          <cell r="F73" t="str">
            <v>Private - LTCH</v>
          </cell>
          <cell r="G73" t="str">
            <v>Yes</v>
          </cell>
          <cell r="H73">
            <v>372005</v>
          </cell>
          <cell r="I73">
            <v>43982</v>
          </cell>
          <cell r="J73">
            <v>399</v>
          </cell>
          <cell r="K73">
            <v>2192235.94</v>
          </cell>
          <cell r="L73">
            <v>1088177.76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205.25670000000002</v>
          </cell>
          <cell r="T73">
            <v>23</v>
          </cell>
          <cell r="V73"/>
        </row>
        <row r="74">
          <cell r="A74" t="str">
            <v>100689350A</v>
          </cell>
          <cell r="B74" t="str">
            <v>010</v>
          </cell>
          <cell r="C74" t="str">
            <v>SELECT SPECIALTY HOSPITAL - OK</v>
          </cell>
          <cell r="D74" t="str">
            <v>OKLAHOMA CITY,OK 73112-</v>
          </cell>
          <cell r="E74" t="str">
            <v>73112</v>
          </cell>
          <cell r="F74" t="str">
            <v>Private - LTCH</v>
          </cell>
          <cell r="G74" t="str">
            <v>Yes</v>
          </cell>
          <cell r="H74">
            <v>372009</v>
          </cell>
          <cell r="I74">
            <v>44227</v>
          </cell>
          <cell r="J74">
            <v>289</v>
          </cell>
          <cell r="K74">
            <v>1470212.37</v>
          </cell>
          <cell r="L74">
            <v>169302.23</v>
          </cell>
          <cell r="M74">
            <v>16953.3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21.536200000000001</v>
          </cell>
          <cell r="T74">
            <v>7</v>
          </cell>
          <cell r="V74"/>
        </row>
        <row r="75">
          <cell r="A75" t="str">
            <v>200224040B</v>
          </cell>
          <cell r="B75" t="str">
            <v>010</v>
          </cell>
          <cell r="C75" t="str">
            <v>SELECT SPECIALTY HOSPITAL-TULSA MIDTOWN</v>
          </cell>
          <cell r="D75" t="str">
            <v>TULSA,OK 74120-5418</v>
          </cell>
          <cell r="E75" t="str">
            <v>74120</v>
          </cell>
          <cell r="F75" t="str">
            <v>Private - LTCH</v>
          </cell>
          <cell r="G75" t="str">
            <v>Yes</v>
          </cell>
          <cell r="H75">
            <v>372007</v>
          </cell>
          <cell r="I75">
            <v>44074</v>
          </cell>
          <cell r="J75">
            <v>580</v>
          </cell>
          <cell r="K75">
            <v>5529699.7800000003</v>
          </cell>
          <cell r="L75">
            <v>835913.45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82.943999999999988</v>
          </cell>
          <cell r="T75">
            <v>13</v>
          </cell>
          <cell r="V75"/>
        </row>
        <row r="76">
          <cell r="A76" t="str">
            <v>200697510F</v>
          </cell>
          <cell r="B76" t="str">
            <v>010</v>
          </cell>
          <cell r="C76" t="str">
            <v>CENTER FOR ORTHOPAEDIC RECONSTRUCTION &amp; EXCELLENCE</v>
          </cell>
          <cell r="D76" t="str">
            <v>JENKS,OK 74037-3465</v>
          </cell>
          <cell r="E76" t="str">
            <v>74037</v>
          </cell>
          <cell r="F76" t="str">
            <v>Private-Combined</v>
          </cell>
          <cell r="G76" t="str">
            <v>Yes</v>
          </cell>
          <cell r="H76">
            <v>370041</v>
          </cell>
          <cell r="I76">
            <v>44196</v>
          </cell>
          <cell r="J76">
            <v>170</v>
          </cell>
          <cell r="K76">
            <v>13935275.440000001</v>
          </cell>
          <cell r="L76">
            <v>1316438.25</v>
          </cell>
          <cell r="M76">
            <v>53833.29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315.50760000000002</v>
          </cell>
          <cell r="T76">
            <v>129</v>
          </cell>
          <cell r="V76"/>
        </row>
        <row r="77">
          <cell r="A77" t="str">
            <v>100746230B</v>
          </cell>
          <cell r="B77" t="str">
            <v>010</v>
          </cell>
          <cell r="C77" t="str">
            <v>COMMUNITY HOSPITAL</v>
          </cell>
          <cell r="D77" t="str">
            <v>OKLAHOMA CITY,OK 73159-7900</v>
          </cell>
          <cell r="E77" t="str">
            <v>73159</v>
          </cell>
          <cell r="F77" t="str">
            <v>Private - Specialty</v>
          </cell>
          <cell r="G77" t="str">
            <v>Yes</v>
          </cell>
          <cell r="H77">
            <v>370203</v>
          </cell>
          <cell r="I77">
            <v>44196</v>
          </cell>
          <cell r="J77">
            <v>325</v>
          </cell>
          <cell r="K77">
            <v>4718135.0600000005</v>
          </cell>
          <cell r="L77">
            <v>772375.55</v>
          </cell>
          <cell r="M77">
            <v>22326.35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195.0849</v>
          </cell>
          <cell r="T77">
            <v>80</v>
          </cell>
          <cell r="V77"/>
        </row>
        <row r="78">
          <cell r="A78" t="str">
            <v>200786710A</v>
          </cell>
          <cell r="B78" t="str">
            <v>010</v>
          </cell>
          <cell r="C78" t="str">
            <v>INSPIRE SPECIALTY HOSPITAL</v>
          </cell>
          <cell r="D78" t="str">
            <v>MIDWEST CITY,OK 73110-</v>
          </cell>
          <cell r="E78" t="str">
            <v>73110</v>
          </cell>
          <cell r="F78" t="str">
            <v>Private - Specialty</v>
          </cell>
          <cell r="G78" t="str">
            <v>Yes</v>
          </cell>
          <cell r="H78">
            <v>372012</v>
          </cell>
          <cell r="I78">
            <v>44196</v>
          </cell>
          <cell r="J78">
            <v>730</v>
          </cell>
          <cell r="K78">
            <v>2956189.53</v>
          </cell>
          <cell r="L78">
            <v>1356559.53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263.69759999999997</v>
          </cell>
          <cell r="T78">
            <v>35</v>
          </cell>
          <cell r="V78"/>
        </row>
        <row r="79">
          <cell r="A79" t="str">
            <v>100745350B</v>
          </cell>
          <cell r="B79" t="str">
            <v>010</v>
          </cell>
          <cell r="C79" t="str">
            <v>LAKESIDE WOMENS CENTER OF</v>
          </cell>
          <cell r="D79" t="str">
            <v>OKLAHOMA CITY,OK 73120-</v>
          </cell>
          <cell r="E79" t="str">
            <v>73120</v>
          </cell>
          <cell r="F79" t="str">
            <v>Private - Specialty</v>
          </cell>
          <cell r="G79" t="str">
            <v>Yes</v>
          </cell>
          <cell r="H79">
            <v>370199</v>
          </cell>
          <cell r="I79">
            <v>44012</v>
          </cell>
          <cell r="J79">
            <v>1601</v>
          </cell>
          <cell r="K79">
            <v>10149102.91</v>
          </cell>
          <cell r="L79">
            <v>1287197.9200000002</v>
          </cell>
          <cell r="M79">
            <v>214387.35000000018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570.15829999999733</v>
          </cell>
          <cell r="T79">
            <v>756</v>
          </cell>
          <cell r="V79"/>
        </row>
        <row r="80">
          <cell r="A80" t="str">
            <v>200069370A</v>
          </cell>
          <cell r="B80" t="str">
            <v>010</v>
          </cell>
          <cell r="C80" t="str">
            <v>MCBRIDE CLINIC ORTHOPEDIC HOSPITAL</v>
          </cell>
          <cell r="D80" t="str">
            <v>OKLAHOMA CITY,OK 73114-7408</v>
          </cell>
          <cell r="E80" t="str">
            <v>73114</v>
          </cell>
          <cell r="F80" t="str">
            <v>Private - Specialty</v>
          </cell>
          <cell r="G80" t="str">
            <v>Yes</v>
          </cell>
          <cell r="H80">
            <v>370222</v>
          </cell>
          <cell r="I80">
            <v>44196</v>
          </cell>
          <cell r="J80">
            <v>192</v>
          </cell>
          <cell r="K80">
            <v>3041058.9000000004</v>
          </cell>
          <cell r="L80">
            <v>636974.43999999994</v>
          </cell>
          <cell r="M80">
            <v>116923.78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182.0204</v>
          </cell>
          <cell r="T80">
            <v>67</v>
          </cell>
          <cell r="V80"/>
        </row>
        <row r="81">
          <cell r="A81" t="str">
            <v>200066700A</v>
          </cell>
          <cell r="B81" t="str">
            <v>010</v>
          </cell>
          <cell r="C81" t="str">
            <v>OKLAHOMA CENTER FOR ORTHOPAEDIC &amp; MULTI SPECIALTY</v>
          </cell>
          <cell r="D81" t="str">
            <v>OKLAHOMA CITY,OK 73139-</v>
          </cell>
          <cell r="E81" t="str">
            <v>73139</v>
          </cell>
          <cell r="F81" t="str">
            <v>Private - Specialty</v>
          </cell>
          <cell r="G81" t="str">
            <v>Yes</v>
          </cell>
          <cell r="H81">
            <v>370212</v>
          </cell>
          <cell r="I81">
            <v>44196</v>
          </cell>
          <cell r="J81">
            <v>77</v>
          </cell>
          <cell r="K81">
            <v>870137.53</v>
          </cell>
          <cell r="L81">
            <v>240524</v>
          </cell>
          <cell r="M81">
            <v>7940.09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63.896999999999991</v>
          </cell>
          <cell r="T81">
            <v>37</v>
          </cell>
          <cell r="V81"/>
        </row>
        <row r="82">
          <cell r="A82" t="str">
            <v>200009170A</v>
          </cell>
          <cell r="B82" t="str">
            <v>010</v>
          </cell>
          <cell r="C82" t="str">
            <v>OKLAHOMA HEART HOSPITAL LLC</v>
          </cell>
          <cell r="D82" t="str">
            <v>OKLAHOMA CITY,OK 73120-8382</v>
          </cell>
          <cell r="E82" t="str">
            <v>73120</v>
          </cell>
          <cell r="F82" t="str">
            <v>Private - Specialty</v>
          </cell>
          <cell r="G82" t="str">
            <v>Yes</v>
          </cell>
          <cell r="H82">
            <v>370215</v>
          </cell>
          <cell r="I82">
            <v>44196</v>
          </cell>
          <cell r="J82">
            <v>3116</v>
          </cell>
          <cell r="K82">
            <v>36238292.769999996</v>
          </cell>
          <cell r="L82">
            <v>9009984.6500000004</v>
          </cell>
          <cell r="M82">
            <v>15355.07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1655.9450999999997</v>
          </cell>
          <cell r="T82">
            <v>518</v>
          </cell>
          <cell r="V82"/>
        </row>
        <row r="83">
          <cell r="A83" t="str">
            <v>100747140B</v>
          </cell>
          <cell r="B83" t="str">
            <v>010</v>
          </cell>
          <cell r="C83" t="str">
            <v>OKLAHOMA SPINE HOSPITAL</v>
          </cell>
          <cell r="D83" t="str">
            <v>OKLAHOMA CITY,OK 73134-6012</v>
          </cell>
          <cell r="E83" t="str">
            <v>73134</v>
          </cell>
          <cell r="F83" t="str">
            <v>Private - Specialty</v>
          </cell>
          <cell r="G83" t="str">
            <v>Yes</v>
          </cell>
          <cell r="H83">
            <v>370206</v>
          </cell>
          <cell r="I83">
            <v>44196</v>
          </cell>
          <cell r="J83">
            <v>2</v>
          </cell>
          <cell r="K83">
            <v>135575.10999999999</v>
          </cell>
          <cell r="L83">
            <v>18880.36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4.7910000000000004</v>
          </cell>
          <cell r="T83">
            <v>1</v>
          </cell>
          <cell r="V83"/>
        </row>
        <row r="84">
          <cell r="A84" t="str">
            <v>200108340A</v>
          </cell>
          <cell r="B84" t="str">
            <v>010</v>
          </cell>
          <cell r="C84" t="str">
            <v>ONECORE HEALTH</v>
          </cell>
          <cell r="D84" t="str">
            <v>OKLAHOMA CITY,OK 73109-</v>
          </cell>
          <cell r="E84" t="str">
            <v>73109</v>
          </cell>
          <cell r="F84" t="str">
            <v>Private - Specialty</v>
          </cell>
          <cell r="G84" t="str">
            <v>Yes</v>
          </cell>
          <cell r="H84">
            <v>370220</v>
          </cell>
          <cell r="I84">
            <v>44196</v>
          </cell>
          <cell r="J84">
            <v>29</v>
          </cell>
          <cell r="K84">
            <v>290516.14</v>
          </cell>
          <cell r="L84">
            <v>29809.72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20.5062</v>
          </cell>
          <cell r="T84">
            <v>8</v>
          </cell>
          <cell r="V84"/>
        </row>
        <row r="85">
          <cell r="A85" t="str">
            <v>100748450B</v>
          </cell>
          <cell r="B85" t="str">
            <v>010</v>
          </cell>
          <cell r="C85" t="str">
            <v>ORTHOPEDIC HOSPITAL OF OKLAHOMA</v>
          </cell>
          <cell r="D85" t="str">
            <v>TULSA,OK 74137-</v>
          </cell>
          <cell r="E85" t="str">
            <v>74137</v>
          </cell>
          <cell r="F85" t="str">
            <v>Private - Specialty</v>
          </cell>
          <cell r="G85" t="str">
            <v>Yes</v>
          </cell>
          <cell r="H85">
            <v>370210</v>
          </cell>
          <cell r="I85">
            <v>44196</v>
          </cell>
          <cell r="J85">
            <v>545</v>
          </cell>
          <cell r="K85">
            <v>8800364.8300000001</v>
          </cell>
          <cell r="L85">
            <v>2248085.06</v>
          </cell>
          <cell r="M85">
            <v>188893.19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541.46460000000002</v>
          </cell>
          <cell r="T85">
            <v>221</v>
          </cell>
          <cell r="V85"/>
        </row>
        <row r="86">
          <cell r="A86" t="str">
            <v>200518600A</v>
          </cell>
          <cell r="B86" t="str">
            <v>010</v>
          </cell>
          <cell r="C86" t="str">
            <v>PAM SPECIALTY HOSPITAL OF TULSA</v>
          </cell>
          <cell r="D86" t="str">
            <v>TULSA,OK 74145-</v>
          </cell>
          <cell r="E86" t="str">
            <v>74145</v>
          </cell>
          <cell r="F86" t="str">
            <v>Private - Specialty</v>
          </cell>
          <cell r="G86" t="str">
            <v>Yes</v>
          </cell>
          <cell r="H86">
            <v>372018</v>
          </cell>
          <cell r="I86">
            <v>44074</v>
          </cell>
          <cell r="J86">
            <v>122</v>
          </cell>
          <cell r="K86">
            <v>1219796.01</v>
          </cell>
          <cell r="L86">
            <v>157950.41</v>
          </cell>
          <cell r="M86">
            <v>22250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36.185199999999995</v>
          </cell>
          <cell r="T86">
            <v>12</v>
          </cell>
          <cell r="V86"/>
        </row>
        <row r="87">
          <cell r="A87" t="str">
            <v>100700530A</v>
          </cell>
          <cell r="B87" t="str">
            <v>010</v>
          </cell>
          <cell r="C87" t="str">
            <v>SURGICAL HOSPITAL OF OKLAHOMA LLC</v>
          </cell>
          <cell r="D87" t="str">
            <v>OKLAHOMA CITY,OK 73129-0000</v>
          </cell>
          <cell r="E87" t="str">
            <v>73129</v>
          </cell>
          <cell r="F87" t="str">
            <v>Private - Specialty</v>
          </cell>
          <cell r="G87" t="str">
            <v>Yes</v>
          </cell>
          <cell r="H87">
            <v>370201</v>
          </cell>
          <cell r="I87">
            <v>44196</v>
          </cell>
          <cell r="J87">
            <v>68</v>
          </cell>
          <cell r="K87">
            <v>2609157.98</v>
          </cell>
          <cell r="L87">
            <v>349168.87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84.286000000000001</v>
          </cell>
          <cell r="T87">
            <v>43</v>
          </cell>
          <cell r="V87"/>
        </row>
        <row r="88">
          <cell r="A88" t="str">
            <v>200006260A</v>
          </cell>
          <cell r="B88" t="str">
            <v>010</v>
          </cell>
          <cell r="C88" t="str">
            <v>TULSA SPINE HOSPITAL</v>
          </cell>
          <cell r="D88" t="str">
            <v>TULSA,OK 74132-</v>
          </cell>
          <cell r="E88" t="str">
            <v>74132</v>
          </cell>
          <cell r="F88" t="str">
            <v>Private - Specialty</v>
          </cell>
          <cell r="G88" t="str">
            <v>Yes</v>
          </cell>
          <cell r="H88">
            <v>370216</v>
          </cell>
          <cell r="I88">
            <v>44196</v>
          </cell>
          <cell r="J88">
            <v>205</v>
          </cell>
          <cell r="K88">
            <v>7062727.4000000004</v>
          </cell>
          <cell r="L88">
            <v>1089774.46</v>
          </cell>
          <cell r="M88">
            <v>59752.76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287.55379999999991</v>
          </cell>
          <cell r="T88">
            <v>80</v>
          </cell>
          <cell r="V88"/>
        </row>
        <row r="89">
          <cell r="A89" t="str">
            <v>100700490I</v>
          </cell>
          <cell r="B89" t="str">
            <v>205</v>
          </cell>
          <cell r="C89" t="str">
            <v>ALLIANCEHEALTH MIDWEST-PSY</v>
          </cell>
          <cell r="D89" t="str">
            <v>MIDWEST CITY,OK 73110-4221</v>
          </cell>
          <cell r="E89" t="str">
            <v>73110</v>
          </cell>
          <cell r="F89" t="str">
            <v>Private-Combined</v>
          </cell>
          <cell r="G89" t="str">
            <v>Yes</v>
          </cell>
          <cell r="H89">
            <v>370094</v>
          </cell>
          <cell r="I89">
            <v>44286</v>
          </cell>
          <cell r="J89">
            <v>3116</v>
          </cell>
          <cell r="K89">
            <v>16396366.880000001</v>
          </cell>
          <cell r="L89">
            <v>1084871.75</v>
          </cell>
          <cell r="M89">
            <v>2303.85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534.52369999999894</v>
          </cell>
          <cell r="T89">
            <v>454</v>
          </cell>
          <cell r="V89"/>
        </row>
        <row r="90">
          <cell r="A90" t="str">
            <v>100699410G</v>
          </cell>
          <cell r="B90" t="str">
            <v>205</v>
          </cell>
          <cell r="C90" t="str">
            <v>GREAT PLAINS REGIONAL MEDICAL CENTER-PSY</v>
          </cell>
          <cell r="D90" t="str">
            <v>ELK CITY,OK 73644-5113</v>
          </cell>
          <cell r="E90" t="str">
            <v>73644</v>
          </cell>
          <cell r="F90" t="str">
            <v>Private-Combined</v>
          </cell>
          <cell r="G90" t="str">
            <v>Yes</v>
          </cell>
          <cell r="H90">
            <v>370019</v>
          </cell>
          <cell r="I90">
            <v>44012</v>
          </cell>
          <cell r="J90">
            <v>47</v>
          </cell>
          <cell r="K90">
            <v>137274.74</v>
          </cell>
          <cell r="L90">
            <v>10858.31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5.1059000000000001</v>
          </cell>
          <cell r="T90">
            <v>4</v>
          </cell>
          <cell r="V90"/>
        </row>
        <row r="91">
          <cell r="A91" t="str">
            <v>100699410F</v>
          </cell>
          <cell r="B91" t="str">
            <v>206</v>
          </cell>
          <cell r="C91" t="str">
            <v>GREAT PLAINS REGIONAL MEDICAL CENTER-REHAB</v>
          </cell>
          <cell r="D91" t="str">
            <v>ELK CITY,OK 73644-5113</v>
          </cell>
          <cell r="E91" t="str">
            <v>73644</v>
          </cell>
          <cell r="F91" t="str">
            <v>Private-Combined</v>
          </cell>
          <cell r="G91" t="str">
            <v>Yes</v>
          </cell>
          <cell r="H91">
            <v>370019</v>
          </cell>
          <cell r="I91">
            <v>44012</v>
          </cell>
          <cell r="J91">
            <v>98</v>
          </cell>
          <cell r="K91">
            <v>336643.26</v>
          </cell>
          <cell r="L91">
            <v>51120.009999999995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11.697699999999999</v>
          </cell>
          <cell r="T91">
            <v>12</v>
          </cell>
          <cell r="V91"/>
        </row>
        <row r="92">
          <cell r="A92" t="str">
            <v>200044210B</v>
          </cell>
          <cell r="B92" t="str">
            <v>206</v>
          </cell>
          <cell r="C92" t="str">
            <v>HILLCREST MEDICAL CENTER - REHAB</v>
          </cell>
          <cell r="D92" t="str">
            <v>TULSA,OK 74104-4090</v>
          </cell>
          <cell r="E92" t="str">
            <v>74104</v>
          </cell>
          <cell r="F92" t="str">
            <v>Private-Combined</v>
          </cell>
          <cell r="G92" t="str">
            <v>Yes</v>
          </cell>
          <cell r="H92">
            <v>370001</v>
          </cell>
          <cell r="I92">
            <v>44012</v>
          </cell>
          <cell r="J92">
            <v>485</v>
          </cell>
          <cell r="K92">
            <v>2500349.14</v>
          </cell>
          <cell r="L92">
            <v>436272.1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95.861099999999993</v>
          </cell>
          <cell r="T92">
            <v>71</v>
          </cell>
          <cell r="V92"/>
        </row>
        <row r="93">
          <cell r="A93" t="str">
            <v>100699740B</v>
          </cell>
          <cell r="B93" t="str">
            <v>010</v>
          </cell>
          <cell r="C93" t="str">
            <v>INTEGRIS BAPTIST MEDICAL CENTER, INC</v>
          </cell>
          <cell r="D93" t="str">
            <v>OKLAHOMA CITY,OK 73112-2074</v>
          </cell>
          <cell r="E93" t="str">
            <v>73112</v>
          </cell>
          <cell r="F93" t="str">
            <v>Private-Combined</v>
          </cell>
          <cell r="G93" t="str">
            <v>Yes</v>
          </cell>
          <cell r="H93">
            <v>370028</v>
          </cell>
          <cell r="I93">
            <v>44012</v>
          </cell>
          <cell r="J93">
            <v>1120</v>
          </cell>
          <cell r="K93">
            <v>17597381.120000001</v>
          </cell>
          <cell r="L93">
            <v>1767444.33</v>
          </cell>
          <cell r="M93">
            <v>3943.25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245.29190000000011</v>
          </cell>
          <cell r="T93">
            <v>117</v>
          </cell>
          <cell r="V93"/>
        </row>
        <row r="94">
          <cell r="A94" t="str">
            <v>200834400B</v>
          </cell>
          <cell r="B94" t="str">
            <v>010</v>
          </cell>
          <cell r="C94" t="str">
            <v>INTEGRIS COMMUNITY HOSPITAL DEL CITY</v>
          </cell>
          <cell r="D94" t="str">
            <v>DEL CITY,OK 73115-3918</v>
          </cell>
          <cell r="E94" t="str">
            <v>73115</v>
          </cell>
          <cell r="F94" t="str">
            <v>Private-Combined</v>
          </cell>
          <cell r="G94" t="str">
            <v>Yes</v>
          </cell>
          <cell r="H94">
            <v>370240</v>
          </cell>
          <cell r="I94">
            <v>44196</v>
          </cell>
          <cell r="J94">
            <v>2</v>
          </cell>
          <cell r="K94">
            <v>15010.74</v>
          </cell>
          <cell r="L94">
            <v>2894.21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0.79079999999999995</v>
          </cell>
          <cell r="T94">
            <v>1</v>
          </cell>
          <cell r="V94"/>
        </row>
        <row r="95">
          <cell r="A95" t="str">
            <v>200834400D</v>
          </cell>
          <cell r="B95" t="str">
            <v>010</v>
          </cell>
          <cell r="C95" t="str">
            <v>INTEGRIS COMMUNITY HOSPITAL MOORE</v>
          </cell>
          <cell r="D95" t="str">
            <v>MOORE,OK 73160-3059</v>
          </cell>
          <cell r="E95" t="str">
            <v>73160</v>
          </cell>
          <cell r="F95" t="str">
            <v>Private-Combined</v>
          </cell>
          <cell r="G95" t="str">
            <v>Yes</v>
          </cell>
          <cell r="H95">
            <v>370240</v>
          </cell>
          <cell r="I95">
            <v>44196</v>
          </cell>
          <cell r="J95">
            <v>5</v>
          </cell>
          <cell r="K95">
            <v>43152.19</v>
          </cell>
          <cell r="L95">
            <v>11052.44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2.6553</v>
          </cell>
          <cell r="T95">
            <v>2</v>
          </cell>
          <cell r="V95"/>
        </row>
        <row r="96">
          <cell r="A96" t="str">
            <v>100700200R</v>
          </cell>
          <cell r="B96" t="str">
            <v>206</v>
          </cell>
          <cell r="C96" t="str">
            <v>INTEGRIS SOUTHWEST MEDICAL CENTER - REHAB</v>
          </cell>
          <cell r="D96" t="str">
            <v>OKLAHOMA CITY,OK 73109-3410</v>
          </cell>
          <cell r="E96" t="str">
            <v>73109</v>
          </cell>
          <cell r="F96" t="str">
            <v>Private-Combined</v>
          </cell>
          <cell r="G96" t="str">
            <v>Yes</v>
          </cell>
          <cell r="H96">
            <v>370106</v>
          </cell>
          <cell r="I96">
            <v>44012</v>
          </cell>
          <cell r="J96">
            <v>2988</v>
          </cell>
          <cell r="K96">
            <v>18539843.849999998</v>
          </cell>
          <cell r="L96">
            <v>1412601.75</v>
          </cell>
          <cell r="M96">
            <v>9171.5999999999985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S96">
            <v>280.84690000000006</v>
          </cell>
          <cell r="T96">
            <v>243</v>
          </cell>
          <cell r="V96"/>
        </row>
        <row r="97">
          <cell r="A97" t="str">
            <v>100690810A</v>
          </cell>
          <cell r="B97" t="str">
            <v>206</v>
          </cell>
          <cell r="C97" t="str">
            <v>INTERGRIS BAPTIST MEDICAL- REHAB</v>
          </cell>
          <cell r="D97" t="str">
            <v>OKLAHOMA CITY,OK 73112-</v>
          </cell>
          <cell r="E97" t="str">
            <v>73112</v>
          </cell>
          <cell r="F97" t="str">
            <v>Private-Combined</v>
          </cell>
          <cell r="G97" t="str">
            <v>Yes</v>
          </cell>
          <cell r="H97">
            <v>370028</v>
          </cell>
          <cell r="I97">
            <v>44012</v>
          </cell>
          <cell r="J97">
            <v>36</v>
          </cell>
          <cell r="K97">
            <v>72240.55</v>
          </cell>
          <cell r="L97">
            <v>4448.8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2.1768999999999998</v>
          </cell>
          <cell r="T97">
            <v>2</v>
          </cell>
          <cell r="V97"/>
        </row>
        <row r="98">
          <cell r="A98" t="str">
            <v>100699490J</v>
          </cell>
          <cell r="B98" t="str">
            <v>206</v>
          </cell>
          <cell r="C98" t="str">
            <v>JANE PHILLIPS MEMORIAL MED CTR - REHAB</v>
          </cell>
          <cell r="D98" t="str">
            <v>BARTLESVILLE,OK 74006-</v>
          </cell>
          <cell r="E98" t="str">
            <v>74006</v>
          </cell>
          <cell r="F98" t="str">
            <v>Private-Combined</v>
          </cell>
          <cell r="G98" t="str">
            <v>Yes</v>
          </cell>
          <cell r="H98">
            <v>370018</v>
          </cell>
          <cell r="I98">
            <v>44012</v>
          </cell>
          <cell r="J98">
            <v>77</v>
          </cell>
          <cell r="K98">
            <v>178926.87</v>
          </cell>
          <cell r="L98">
            <v>55932.39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S98">
            <v>11.985300000000001</v>
          </cell>
          <cell r="T98">
            <v>10</v>
          </cell>
          <cell r="V98"/>
        </row>
        <row r="99">
          <cell r="A99" t="str">
            <v>200285100D</v>
          </cell>
          <cell r="B99" t="str">
            <v>010</v>
          </cell>
          <cell r="C99" t="str">
            <v>MEADOWLAKE CHILD/ADOLESCENT ACUTE</v>
          </cell>
          <cell r="D99" t="str">
            <v>ENID,OK 73701-8217</v>
          </cell>
          <cell r="E99" t="str">
            <v>73701</v>
          </cell>
          <cell r="F99" t="str">
            <v>Private-Combined</v>
          </cell>
          <cell r="G99" t="str">
            <v>Yes</v>
          </cell>
          <cell r="H99">
            <v>370016</v>
          </cell>
          <cell r="I99">
            <v>44012</v>
          </cell>
          <cell r="J99">
            <v>665</v>
          </cell>
          <cell r="K99">
            <v>1479123.45</v>
          </cell>
          <cell r="L99">
            <v>198840.43</v>
          </cell>
          <cell r="M99">
            <v>13537.28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S99">
            <v>118.25829999999996</v>
          </cell>
          <cell r="T99">
            <v>134</v>
          </cell>
          <cell r="V99"/>
        </row>
        <row r="100">
          <cell r="A100" t="str">
            <v>100700030I</v>
          </cell>
          <cell r="B100" t="str">
            <v>205</v>
          </cell>
          <cell r="C100" t="str">
            <v>MEMORIAL HOSPITAL - PSYCH</v>
          </cell>
          <cell r="D100" t="str">
            <v>STILWELL,OK 74960-3217</v>
          </cell>
          <cell r="E100" t="str">
            <v>74960</v>
          </cell>
          <cell r="F100" t="str">
            <v>Private-Combined</v>
          </cell>
          <cell r="G100" t="str">
            <v>Yes</v>
          </cell>
          <cell r="H100">
            <v>370178</v>
          </cell>
          <cell r="I100">
            <v>44012</v>
          </cell>
          <cell r="J100">
            <v>17</v>
          </cell>
          <cell r="K100">
            <v>27176.15</v>
          </cell>
          <cell r="L100">
            <v>7677.2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S100">
            <v>4.4693000000000005</v>
          </cell>
          <cell r="T100">
            <v>4</v>
          </cell>
          <cell r="V100"/>
        </row>
        <row r="101">
          <cell r="A101" t="str">
            <v>200509290E</v>
          </cell>
          <cell r="B101" t="str">
            <v>206</v>
          </cell>
          <cell r="C101" t="str">
            <v>MERCY HOSPITAL ADA - REHAB</v>
          </cell>
          <cell r="D101" t="str">
            <v>ADA,OK 74820-</v>
          </cell>
          <cell r="E101" t="str">
            <v>74820</v>
          </cell>
          <cell r="F101" t="str">
            <v>Private-Combined</v>
          </cell>
          <cell r="G101" t="str">
            <v>Yes</v>
          </cell>
          <cell r="H101">
            <v>370020</v>
          </cell>
          <cell r="I101">
            <v>44012</v>
          </cell>
          <cell r="J101">
            <v>220</v>
          </cell>
          <cell r="K101">
            <v>681944.94000000006</v>
          </cell>
          <cell r="L101">
            <v>121822.48000000001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24.245699999999999</v>
          </cell>
          <cell r="T101">
            <v>22</v>
          </cell>
          <cell r="V101"/>
        </row>
        <row r="102">
          <cell r="A102" t="str">
            <v>100262320G</v>
          </cell>
          <cell r="B102" t="str">
            <v>206</v>
          </cell>
          <cell r="C102" t="str">
            <v>MERCY MEMORIAL HEALTH CENTER - REHAB</v>
          </cell>
          <cell r="D102" t="str">
            <v>ARDMORE,OK 73401-1889</v>
          </cell>
          <cell r="E102" t="str">
            <v>73401</v>
          </cell>
          <cell r="F102" t="str">
            <v>Private-Combined</v>
          </cell>
          <cell r="G102" t="str">
            <v>Yes</v>
          </cell>
          <cell r="H102">
            <v>370047</v>
          </cell>
          <cell r="I102">
            <v>44012</v>
          </cell>
          <cell r="J102">
            <v>271</v>
          </cell>
          <cell r="K102">
            <v>776162.41</v>
          </cell>
          <cell r="L102">
            <v>125104.73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29.270099999999999</v>
          </cell>
          <cell r="T102">
            <v>26</v>
          </cell>
          <cell r="V102"/>
        </row>
        <row r="103">
          <cell r="A103" t="str">
            <v>100699570N</v>
          </cell>
          <cell r="B103" t="str">
            <v>206</v>
          </cell>
          <cell r="C103" t="str">
            <v>SAINT FRANCIS HOSPITAL INC - REHAB</v>
          </cell>
          <cell r="D103" t="str">
            <v>TULSA,OK 74136-1992</v>
          </cell>
          <cell r="E103" t="str">
            <v>74136</v>
          </cell>
          <cell r="F103" t="str">
            <v>Private-Combined</v>
          </cell>
          <cell r="G103" t="str">
            <v>Yes</v>
          </cell>
          <cell r="H103">
            <v>370091</v>
          </cell>
          <cell r="I103">
            <v>44012</v>
          </cell>
          <cell r="J103">
            <v>1962</v>
          </cell>
          <cell r="K103">
            <v>5757351.7199999997</v>
          </cell>
          <cell r="L103">
            <v>786177.67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167.27889999999996</v>
          </cell>
          <cell r="T103">
            <v>143</v>
          </cell>
          <cell r="V103"/>
        </row>
        <row r="104">
          <cell r="A104" t="str">
            <v>200702430C</v>
          </cell>
          <cell r="B104" t="str">
            <v>205</v>
          </cell>
          <cell r="C104" t="str">
            <v>SAINT FRANCIS HOSPITAL VINITA - PSYCH</v>
          </cell>
          <cell r="D104" t="str">
            <v>VINITA,OK 74301-1422</v>
          </cell>
          <cell r="E104" t="str">
            <v>74301</v>
          </cell>
          <cell r="F104" t="str">
            <v>Private-Combined</v>
          </cell>
          <cell r="G104" t="str">
            <v>Yes</v>
          </cell>
          <cell r="H104">
            <v>370237</v>
          </cell>
          <cell r="I104">
            <v>44012</v>
          </cell>
          <cell r="J104">
            <v>371</v>
          </cell>
          <cell r="K104">
            <v>695132.5</v>
          </cell>
          <cell r="L104">
            <v>77888.820000000007</v>
          </cell>
          <cell r="M104">
            <v>37806.85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44.493200000000016</v>
          </cell>
          <cell r="T104">
            <v>36</v>
          </cell>
          <cell r="V104"/>
        </row>
        <row r="105">
          <cell r="A105" t="str">
            <v>200700900B</v>
          </cell>
          <cell r="B105" t="str">
            <v>205</v>
          </cell>
          <cell r="C105" t="str">
            <v>SAINT FRANCIS REGIONAL SERVICES-PSYCH</v>
          </cell>
          <cell r="D105" t="str">
            <v>MUSKOGEE,OK 74401-5075</v>
          </cell>
          <cell r="E105" t="str">
            <v>74401</v>
          </cell>
          <cell r="F105" t="str">
            <v>Private-Combined</v>
          </cell>
          <cell r="G105" t="str">
            <v>Yes</v>
          </cell>
          <cell r="H105">
            <v>370025</v>
          </cell>
          <cell r="I105">
            <v>44012</v>
          </cell>
          <cell r="J105">
            <v>1384</v>
          </cell>
          <cell r="K105">
            <v>87944.78</v>
          </cell>
          <cell r="L105">
            <v>11825.95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6.077</v>
          </cell>
          <cell r="T105">
            <v>5</v>
          </cell>
          <cell r="V105"/>
        </row>
        <row r="106">
          <cell r="A106" t="str">
            <v>200700900C</v>
          </cell>
          <cell r="B106" t="str">
            <v>206</v>
          </cell>
          <cell r="C106" t="str">
            <v>SAINT FRANCIS REGIONAL SERVICES-REHAB</v>
          </cell>
          <cell r="D106" t="str">
            <v>MUSKOGEE,OK 74401-5075</v>
          </cell>
          <cell r="E106" t="str">
            <v>74401</v>
          </cell>
          <cell r="F106" t="str">
            <v>Private-Combined</v>
          </cell>
          <cell r="G106" t="str">
            <v>Yes</v>
          </cell>
          <cell r="H106">
            <v>370025</v>
          </cell>
          <cell r="I106">
            <v>44012</v>
          </cell>
          <cell r="J106">
            <v>1710</v>
          </cell>
          <cell r="K106">
            <v>4348773.1400000006</v>
          </cell>
          <cell r="L106">
            <v>703549.02</v>
          </cell>
          <cell r="M106">
            <v>15238.37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147.8655</v>
          </cell>
          <cell r="T106">
            <v>105</v>
          </cell>
          <cell r="V106"/>
        </row>
        <row r="107">
          <cell r="A107" t="str">
            <v>100697950I</v>
          </cell>
          <cell r="B107" t="str">
            <v>205</v>
          </cell>
          <cell r="C107" t="str">
            <v>SOUTHWESTERN MEDICAL CENTER - PSY</v>
          </cell>
          <cell r="D107" t="str">
            <v>LAWTON,OK 73505-9012</v>
          </cell>
          <cell r="E107" t="str">
            <v>73505</v>
          </cell>
          <cell r="F107" t="str">
            <v>Private-Combined</v>
          </cell>
          <cell r="G107" t="str">
            <v>Yes</v>
          </cell>
          <cell r="H107">
            <v>370097</v>
          </cell>
          <cell r="I107">
            <v>44135</v>
          </cell>
          <cell r="J107">
            <v>1255</v>
          </cell>
          <cell r="K107">
            <v>3887463.58</v>
          </cell>
          <cell r="L107">
            <v>518766.31</v>
          </cell>
          <cell r="M107">
            <v>33600.119999999995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300.70439999999996</v>
          </cell>
          <cell r="T107">
            <v>252</v>
          </cell>
          <cell r="V107"/>
        </row>
        <row r="108">
          <cell r="A108" t="str">
            <v>100699540T</v>
          </cell>
          <cell r="B108" t="str">
            <v>205</v>
          </cell>
          <cell r="C108" t="str">
            <v>ST ANTHONY HOSPITAL-PSY</v>
          </cell>
          <cell r="D108" t="str">
            <v>OKLAHOMA CITY,OK 73102-1080</v>
          </cell>
          <cell r="E108" t="str">
            <v>73102</v>
          </cell>
          <cell r="F108" t="str">
            <v>Private-Combined</v>
          </cell>
          <cell r="G108" t="str">
            <v>Yes</v>
          </cell>
          <cell r="H108">
            <v>370037</v>
          </cell>
          <cell r="I108">
            <v>44196</v>
          </cell>
          <cell r="J108">
            <v>3374</v>
          </cell>
          <cell r="K108">
            <v>9029954.6199999992</v>
          </cell>
          <cell r="L108">
            <v>1392031.1099999999</v>
          </cell>
          <cell r="M108">
            <v>57638.41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757.85849999999948</v>
          </cell>
          <cell r="T108">
            <v>713</v>
          </cell>
          <cell r="V108"/>
        </row>
        <row r="109">
          <cell r="A109" t="str">
            <v>100690020C</v>
          </cell>
          <cell r="B109" t="str">
            <v>206</v>
          </cell>
          <cell r="C109" t="str">
            <v>ST MARY'S REGIONAL MEDICAL CENTER - REHAB</v>
          </cell>
          <cell r="D109" t="str">
            <v>ENID,OK 73701-5899</v>
          </cell>
          <cell r="E109" t="str">
            <v>73701</v>
          </cell>
          <cell r="F109" t="str">
            <v>Private-Combined</v>
          </cell>
          <cell r="G109" t="str">
            <v>Yes</v>
          </cell>
          <cell r="H109">
            <v>370026</v>
          </cell>
          <cell r="I109">
            <v>44196</v>
          </cell>
          <cell r="J109">
            <v>152</v>
          </cell>
          <cell r="K109">
            <v>1127551.5</v>
          </cell>
          <cell r="L109">
            <v>56391.82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12.449700000000002</v>
          </cell>
          <cell r="T109">
            <v>11</v>
          </cell>
          <cell r="V109"/>
        </row>
        <row r="110">
          <cell r="A110" t="str">
            <v>200423910P</v>
          </cell>
          <cell r="B110" t="str">
            <v>010</v>
          </cell>
          <cell r="C110" t="str">
            <v xml:space="preserve">SSM HEALTH ST. ANTHONY HOSPITAL - MIDWEST </v>
          </cell>
          <cell r="D110" t="str">
            <v>MIDWEST CITY,OK 73110-4201</v>
          </cell>
          <cell r="E110" t="str">
            <v>73110</v>
          </cell>
          <cell r="F110" t="str">
            <v>Private Combined</v>
          </cell>
          <cell r="G110" t="str">
            <v>Yes</v>
          </cell>
          <cell r="I110"/>
          <cell r="J110">
            <v>703</v>
          </cell>
          <cell r="K110">
            <v>15860422.359999999</v>
          </cell>
          <cell r="L110">
            <v>780841.1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200.32530000000011</v>
          </cell>
          <cell r="T110">
            <v>138</v>
          </cell>
          <cell r="V110"/>
        </row>
        <row r="111">
          <cell r="A111" t="str">
            <v>100806400X</v>
          </cell>
          <cell r="B111" t="str">
            <v>010</v>
          </cell>
          <cell r="C111" t="str">
            <v>WILLOW VIEW HOSP</v>
          </cell>
          <cell r="D111" t="str">
            <v>SPENCER,OK 73084-</v>
          </cell>
          <cell r="E111" t="str">
            <v>73084</v>
          </cell>
          <cell r="F111" t="str">
            <v>Private-Combined</v>
          </cell>
          <cell r="G111" t="str">
            <v>Yes</v>
          </cell>
          <cell r="H111">
            <v>370028</v>
          </cell>
          <cell r="I111">
            <v>44012</v>
          </cell>
          <cell r="J111">
            <v>2393</v>
          </cell>
          <cell r="K111">
            <v>4941659.7</v>
          </cell>
          <cell r="L111">
            <v>925738.29</v>
          </cell>
          <cell r="M111">
            <v>28757.61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570.15019999999981</v>
          </cell>
          <cell r="T111">
            <v>475</v>
          </cell>
          <cell r="V111"/>
        </row>
        <row r="112">
          <cell r="A112" t="str">
            <v>200119790B</v>
          </cell>
          <cell r="B112" t="str">
            <v>010</v>
          </cell>
          <cell r="C112" t="str">
            <v>CORNERSTONE SPECIALTY HOSPITALS BROKEN ARROW</v>
          </cell>
          <cell r="D112" t="str">
            <v>BROKEN ARROW,OK 74012-4900</v>
          </cell>
          <cell r="E112" t="str">
            <v>74012</v>
          </cell>
          <cell r="F112" t="str">
            <v>Private - LTCH</v>
          </cell>
          <cell r="G112" t="str">
            <v>Yes</v>
          </cell>
          <cell r="H112">
            <v>372022</v>
          </cell>
          <cell r="I112">
            <v>44012</v>
          </cell>
          <cell r="J112">
            <v>213</v>
          </cell>
          <cell r="K112">
            <v>2259543.2000000002</v>
          </cell>
          <cell r="L112">
            <v>396150.31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59.31</v>
          </cell>
          <cell r="T112">
            <v>5</v>
          </cell>
          <cell r="V112"/>
        </row>
        <row r="113">
          <cell r="A113" t="str">
            <v>100699490K</v>
          </cell>
          <cell r="B113" t="str">
            <v>205</v>
          </cell>
          <cell r="C113" t="str">
            <v>JANE PHILLIPS MEMORIAL MED CTR - PSYCH</v>
          </cell>
          <cell r="D113" t="str">
            <v>BARTLESVILLE,OK 74006-</v>
          </cell>
          <cell r="E113" t="str">
            <v>74006</v>
          </cell>
          <cell r="F113" t="str">
            <v>Private-Combined</v>
          </cell>
          <cell r="G113" t="str">
            <v>Yes</v>
          </cell>
          <cell r="H113">
            <v>370018</v>
          </cell>
          <cell r="I113">
            <v>44012</v>
          </cell>
          <cell r="J113">
            <v>20</v>
          </cell>
          <cell r="K113">
            <v>19699.52</v>
          </cell>
          <cell r="L113">
            <v>2582.17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1.2371000000000001</v>
          </cell>
          <cell r="T113">
            <v>1</v>
          </cell>
          <cell r="V113"/>
        </row>
        <row r="114">
          <cell r="A114" t="str">
            <v>100697950H</v>
          </cell>
          <cell r="B114" t="str">
            <v>206</v>
          </cell>
          <cell r="C114" t="str">
            <v>SOUTHWESTERN MEDICAL CENTER - REHAB</v>
          </cell>
          <cell r="D114" t="str">
            <v>LAWTON,OK 73505-9699</v>
          </cell>
          <cell r="E114" t="str">
            <v>73505</v>
          </cell>
          <cell r="F114" t="str">
            <v>Private-Combined</v>
          </cell>
          <cell r="G114" t="str">
            <v>Yes</v>
          </cell>
          <cell r="H114">
            <v>370097</v>
          </cell>
          <cell r="I114">
            <v>44135</v>
          </cell>
          <cell r="J114">
            <v>4</v>
          </cell>
          <cell r="K114">
            <v>18557.599999999999</v>
          </cell>
          <cell r="L114">
            <v>2264.1999999999998</v>
          </cell>
          <cell r="M114">
            <v>778.66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S114">
            <v>0.79110000000000003</v>
          </cell>
          <cell r="T114">
            <v>1</v>
          </cell>
          <cell r="V114"/>
        </row>
        <row r="115">
          <cell r="A115" t="str">
            <v>200980810A</v>
          </cell>
          <cell r="B115" t="str">
            <v>010</v>
          </cell>
          <cell r="C115" t="str">
            <v>ST MARY'S REGIONAL MEDICAL CENTER</v>
          </cell>
          <cell r="D115" t="str">
            <v>ENID,OK 73701-5832</v>
          </cell>
          <cell r="E115" t="str">
            <v>73701</v>
          </cell>
          <cell r="F115" t="str">
            <v>Private-Combined</v>
          </cell>
          <cell r="G115" t="str">
            <v>Yes</v>
          </cell>
          <cell r="H115">
            <v>370026</v>
          </cell>
          <cell r="I115">
            <v>44196</v>
          </cell>
          <cell r="J115">
            <v>261</v>
          </cell>
          <cell r="K115">
            <v>2885061.27</v>
          </cell>
          <cell r="L115">
            <v>367852.31</v>
          </cell>
          <cell r="M115">
            <v>2922.57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93.508800000000022</v>
          </cell>
          <cell r="T115">
            <v>85</v>
          </cell>
          <cell r="V115"/>
        </row>
        <row r="116">
          <cell r="A116"/>
          <cell r="B116"/>
          <cell r="C116"/>
          <cell r="D116"/>
          <cell r="E116"/>
          <cell r="I116"/>
          <cell r="J116"/>
          <cell r="K116"/>
          <cell r="L116"/>
          <cell r="M116"/>
          <cell r="N116"/>
          <cell r="O116"/>
          <cell r="P116"/>
          <cell r="Q116"/>
          <cell r="V116"/>
        </row>
        <row r="117">
          <cell r="A117"/>
          <cell r="B117"/>
          <cell r="C117"/>
          <cell r="D117"/>
          <cell r="E117"/>
          <cell r="I117"/>
          <cell r="J117"/>
          <cell r="K117"/>
          <cell r="L117"/>
          <cell r="M117"/>
          <cell r="N117"/>
          <cell r="O117"/>
          <cell r="P117"/>
          <cell r="Q117"/>
          <cell r="V117"/>
        </row>
        <row r="119">
          <cell r="A119" t="str">
            <v>200752850A</v>
          </cell>
          <cell r="B119" t="str">
            <v>010</v>
          </cell>
          <cell r="C119" t="str">
            <v>OU MEDICINE MI</v>
          </cell>
          <cell r="D119" t="str">
            <v>OKLAHOMA CITY,OK 73104-5047</v>
          </cell>
          <cell r="E119" t="str">
            <v>73104</v>
          </cell>
          <cell r="F119" t="str">
            <v>Public</v>
          </cell>
          <cell r="G119" t="str">
            <v>Yes</v>
          </cell>
          <cell r="H119">
            <v>370093</v>
          </cell>
          <cell r="I119">
            <v>44012</v>
          </cell>
          <cell r="J119">
            <v>98961</v>
          </cell>
          <cell r="K119">
            <v>1827071098.3</v>
          </cell>
          <cell r="L119">
            <v>145940337.34</v>
          </cell>
          <cell r="M119">
            <v>2577215.5399999986</v>
          </cell>
          <cell r="N119">
            <v>2736695</v>
          </cell>
          <cell r="O119">
            <v>0</v>
          </cell>
          <cell r="P119">
            <v>934317</v>
          </cell>
          <cell r="Q119">
            <v>9936.4599999999991</v>
          </cell>
          <cell r="S119">
            <v>26560.789700000038</v>
          </cell>
          <cell r="T119">
            <v>14799</v>
          </cell>
          <cell r="V119"/>
        </row>
        <row r="120">
          <cell r="A120" t="str">
            <v>200752850A E</v>
          </cell>
          <cell r="B120" t="str">
            <v>010</v>
          </cell>
          <cell r="C120" t="str">
            <v>OU MEDICINE EDMOND</v>
          </cell>
          <cell r="D120" t="str">
            <v>OKLAHOMA CITY,OK 73104-5047</v>
          </cell>
          <cell r="E120" t="str">
            <v>73104</v>
          </cell>
          <cell r="F120" t="e">
            <v>#N/A</v>
          </cell>
          <cell r="G120" t="e">
            <v>#N/A</v>
          </cell>
          <cell r="H120">
            <v>370093</v>
          </cell>
          <cell r="I120">
            <v>44012</v>
          </cell>
          <cell r="J120">
            <v>2497</v>
          </cell>
          <cell r="K120">
            <v>46598463.030000001</v>
          </cell>
          <cell r="L120">
            <v>3277339.19</v>
          </cell>
          <cell r="M120">
            <v>51122.960000000006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749.72760000000017</v>
          </cell>
          <cell r="T120">
            <v>490</v>
          </cell>
          <cell r="V120"/>
        </row>
        <row r="121">
          <cell r="A121" t="str">
            <v>200752850D</v>
          </cell>
          <cell r="B121" t="str">
            <v>205</v>
          </cell>
          <cell r="C121" t="str">
            <v>OU MEDICINE - PSYCH</v>
          </cell>
          <cell r="D121" t="str">
            <v>EDMOND,OK 73034-6309</v>
          </cell>
          <cell r="E121" t="str">
            <v>73034</v>
          </cell>
          <cell r="F121" t="str">
            <v>Public-Combined</v>
          </cell>
          <cell r="G121" t="str">
            <v>Yes</v>
          </cell>
          <cell r="H121">
            <v>370093</v>
          </cell>
          <cell r="I121">
            <v>44012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0</v>
          </cell>
          <cell r="T121">
            <v>0</v>
          </cell>
          <cell r="V121"/>
        </row>
      </sheetData>
      <sheetData sheetId="2"/>
      <sheetData sheetId="3">
        <row r="1">
          <cell r="B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TABLE 2-  CASE MIX INDEX AND WAGE INDEX TABLE BY CCN - FY 2021 (CONTAINS THE FOLLOWING DATA: AVERAGE HOURLY WAGE, WAGE INDEXES, GEOGRAPHIC AND RECLASSIFICATION/REDESIGNATION CBSA, RECLASSIFICATION/REDESIGNATION STATUS AND OUT MIGRATION ADJUSTMENT)- FY 2021 CORRECTION NOTICE</v>
          </cell>
        </row>
      </sheetData>
      <sheetData sheetId="13">
        <row r="1">
          <cell r="D1" t="str">
            <v>4</v>
          </cell>
        </row>
      </sheetData>
      <sheetData sheetId="14">
        <row r="5">
          <cell r="A5">
            <v>4071.57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G UPL SFY20 Combined"/>
      <sheetName val="DRG UPL SFY20 Seperate"/>
      <sheetName val="Inpatient days &amp; amounts"/>
      <sheetName val="HCRIS Data 20"/>
      <sheetName val="V37"/>
      <sheetName val="V36"/>
      <sheetName val="V35"/>
      <sheetName val="V34"/>
      <sheetName val="V33 "/>
      <sheetName val="V32"/>
      <sheetName val="V31"/>
      <sheetName val="V30"/>
      <sheetName val="FR WI FY20"/>
      <sheetName val="wi by cms id"/>
      <sheetName val="FY 2020 CN Table 1A-1E"/>
    </sheetNames>
    <sheetDataSet>
      <sheetData sheetId="0"/>
      <sheetData sheetId="1">
        <row r="1">
          <cell r="A1" t="str">
            <v>Billing ID &amp; Service Location</v>
          </cell>
          <cell r="B1" t="str">
            <v>Spec</v>
          </cell>
          <cell r="C1" t="str">
            <v>﻿Billing Full Name</v>
          </cell>
          <cell r="D1" t="str">
            <v>Billing City/St/Zip Code</v>
          </cell>
          <cell r="E1" t="str">
            <v>Zip Code</v>
          </cell>
          <cell r="F1" t="str">
            <v>Ownership Ind</v>
          </cell>
          <cell r="G1" t="str">
            <v>Use DRG UPL Not Cost</v>
          </cell>
          <cell r="H1" t="str">
            <v>T18 Number</v>
          </cell>
          <cell r="I1" t="str">
            <v>Cost Report End</v>
          </cell>
          <cell r="J1" t="str">
            <v xml:space="preserve"> Inpt Days</v>
          </cell>
          <cell r="K1" t="str">
            <v>Billed Charges</v>
          </cell>
          <cell r="L1" t="str">
            <v>Medicaid FFS Payments</v>
          </cell>
          <cell r="M1" t="str">
            <v>TPL  Amount</v>
          </cell>
          <cell r="N1" t="str">
            <v>Medicaid GME Payments</v>
          </cell>
          <cell r="O1" t="str">
            <v>IME</v>
          </cell>
          <cell r="P1" t="str">
            <v>Cost Settlements</v>
          </cell>
          <cell r="Q1" t="str">
            <v xml:space="preserve">Expenditures  </v>
          </cell>
          <cell r="R1"/>
          <cell r="S1" t="str">
            <v>Total Medicare DRG Weight Sum</v>
          </cell>
          <cell r="T1" t="str">
            <v>Medicaid Discharges</v>
          </cell>
          <cell r="V1"/>
        </row>
        <row r="2">
          <cell r="A2" t="str">
            <v>100700720A</v>
          </cell>
          <cell r="B2" t="str">
            <v>010</v>
          </cell>
          <cell r="C2" t="str">
            <v>CHOCTAW MEMORIAL HOSPITAL</v>
          </cell>
          <cell r="D2" t="str">
            <v>HUGO,OK 74743-0000</v>
          </cell>
          <cell r="E2" t="str">
            <v>74743</v>
          </cell>
          <cell r="F2" t="str">
            <v>NSGO</v>
          </cell>
          <cell r="G2" t="str">
            <v>Yes</v>
          </cell>
          <cell r="H2">
            <v>370100</v>
          </cell>
          <cell r="I2">
            <v>43646</v>
          </cell>
          <cell r="J2">
            <v>405</v>
          </cell>
          <cell r="K2">
            <v>1275072</v>
          </cell>
          <cell r="L2">
            <v>340591.55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S2">
            <v>85.84399999999998</v>
          </cell>
          <cell r="T2">
            <v>100</v>
          </cell>
          <cell r="V2"/>
        </row>
        <row r="3">
          <cell r="A3" t="str">
            <v>100749570S</v>
          </cell>
          <cell r="B3" t="str">
            <v>010</v>
          </cell>
          <cell r="C3" t="str">
            <v>COMANCHE CO MEM HSP</v>
          </cell>
          <cell r="D3" t="str">
            <v>LAWTON,OK 73505-6332</v>
          </cell>
          <cell r="E3" t="str">
            <v>73505</v>
          </cell>
          <cell r="F3" t="str">
            <v>NSGO</v>
          </cell>
          <cell r="G3" t="str">
            <v>Yes</v>
          </cell>
          <cell r="H3">
            <v>370056</v>
          </cell>
          <cell r="I3">
            <v>43646</v>
          </cell>
          <cell r="J3">
            <v>9097</v>
          </cell>
          <cell r="K3">
            <v>52082820.75</v>
          </cell>
          <cell r="L3">
            <v>8982253.2200000007</v>
          </cell>
          <cell r="M3">
            <v>358877.74999999988</v>
          </cell>
          <cell r="N3">
            <v>68634</v>
          </cell>
          <cell r="O3">
            <v>0</v>
          </cell>
          <cell r="P3">
            <v>0</v>
          </cell>
          <cell r="Q3">
            <v>0</v>
          </cell>
          <cell r="S3">
            <v>2554.1230000000114</v>
          </cell>
          <cell r="T3">
            <v>2457</v>
          </cell>
          <cell r="V3"/>
        </row>
        <row r="4">
          <cell r="A4" t="str">
            <v>100700880A</v>
          </cell>
          <cell r="B4" t="str">
            <v>010</v>
          </cell>
          <cell r="C4" t="str">
            <v>ELKVIEW GEN HSP</v>
          </cell>
          <cell r="D4" t="str">
            <v>HOBART,OK 73651-</v>
          </cell>
          <cell r="E4" t="str">
            <v>73651</v>
          </cell>
          <cell r="F4" t="str">
            <v>NSGO</v>
          </cell>
          <cell r="G4" t="str">
            <v>Yes</v>
          </cell>
          <cell r="H4">
            <v>370153</v>
          </cell>
          <cell r="I4">
            <v>43646</v>
          </cell>
          <cell r="J4">
            <v>168</v>
          </cell>
          <cell r="K4">
            <v>713939.5</v>
          </cell>
          <cell r="L4">
            <v>349228.6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S4">
            <v>92.769900000000007</v>
          </cell>
          <cell r="T4">
            <v>71</v>
          </cell>
          <cell r="V4"/>
        </row>
        <row r="5">
          <cell r="A5" t="str">
            <v>100700820A</v>
          </cell>
          <cell r="B5" t="str">
            <v>010</v>
          </cell>
          <cell r="C5" t="str">
            <v>GRADY MEMORIAL HOSPITAL</v>
          </cell>
          <cell r="D5" t="str">
            <v>CHICKASHA,OK 73018-2738</v>
          </cell>
          <cell r="E5" t="str">
            <v>73018</v>
          </cell>
          <cell r="F5" t="str">
            <v>NSGO</v>
          </cell>
          <cell r="G5" t="str">
            <v>Yes</v>
          </cell>
          <cell r="H5">
            <v>370054</v>
          </cell>
          <cell r="I5">
            <v>43830</v>
          </cell>
          <cell r="J5">
            <v>245</v>
          </cell>
          <cell r="K5">
            <v>1142669.1599999999</v>
          </cell>
          <cell r="L5">
            <v>400875.95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S5">
            <v>96.084599999999995</v>
          </cell>
          <cell r="T5">
            <v>83</v>
          </cell>
          <cell r="V5"/>
        </row>
        <row r="6">
          <cell r="A6" t="str">
            <v>100699350A</v>
          </cell>
          <cell r="B6" t="str">
            <v>010</v>
          </cell>
          <cell r="C6" t="str">
            <v>JACKSON CO MEM HSP</v>
          </cell>
          <cell r="D6" t="str">
            <v>ALTUS,OK 73521-</v>
          </cell>
          <cell r="E6" t="str">
            <v>73521</v>
          </cell>
          <cell r="F6" t="str">
            <v>NSGO</v>
          </cell>
          <cell r="G6" t="str">
            <v>Yes</v>
          </cell>
          <cell r="H6">
            <v>370022</v>
          </cell>
          <cell r="I6">
            <v>43646</v>
          </cell>
          <cell r="J6">
            <v>1600</v>
          </cell>
          <cell r="K6">
            <v>9451958.1300000008</v>
          </cell>
          <cell r="L6">
            <v>1759299.6</v>
          </cell>
          <cell r="M6">
            <v>91655.74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S6">
            <v>536.15610000000038</v>
          </cell>
          <cell r="T6">
            <v>569</v>
          </cell>
          <cell r="V6"/>
        </row>
        <row r="7">
          <cell r="A7" t="str">
            <v>100818200B</v>
          </cell>
          <cell r="B7" t="str">
            <v>010</v>
          </cell>
          <cell r="C7" t="str">
            <v>LINDSAY MUNICIPAL HOSPITAL</v>
          </cell>
          <cell r="D7" t="str">
            <v>LINDSAY,OK 73052-0888</v>
          </cell>
          <cell r="E7" t="str">
            <v>73052</v>
          </cell>
          <cell r="F7" t="str">
            <v>NSGO</v>
          </cell>
          <cell r="G7" t="str">
            <v>Yes</v>
          </cell>
          <cell r="H7">
            <v>370214</v>
          </cell>
          <cell r="I7">
            <v>43646</v>
          </cell>
          <cell r="J7">
            <v>2366</v>
          </cell>
          <cell r="K7">
            <v>3177638.54</v>
          </cell>
          <cell r="L7">
            <v>1430166.83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355.1035</v>
          </cell>
          <cell r="T7">
            <v>313</v>
          </cell>
          <cell r="V7"/>
        </row>
        <row r="8">
          <cell r="A8" t="str">
            <v>100710530D</v>
          </cell>
          <cell r="B8" t="str">
            <v>010</v>
          </cell>
          <cell r="C8" t="str">
            <v>MCALESTER REGIONAL</v>
          </cell>
          <cell r="D8" t="str">
            <v>MCALESTER,OK 74502-</v>
          </cell>
          <cell r="E8" t="str">
            <v>74502</v>
          </cell>
          <cell r="F8" t="str">
            <v>NSGO</v>
          </cell>
          <cell r="G8" t="str">
            <v>Yes</v>
          </cell>
          <cell r="H8">
            <v>370034</v>
          </cell>
          <cell r="I8">
            <v>43646</v>
          </cell>
          <cell r="J8">
            <v>2801</v>
          </cell>
          <cell r="K8">
            <v>14272502.800000001</v>
          </cell>
          <cell r="L8">
            <v>3957038.59</v>
          </cell>
          <cell r="M8">
            <v>185434.80000000002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1146.0103000000015</v>
          </cell>
          <cell r="T8">
            <v>1119</v>
          </cell>
          <cell r="V8"/>
        </row>
        <row r="9">
          <cell r="A9" t="str">
            <v>100700690A</v>
          </cell>
          <cell r="B9" t="str">
            <v>010</v>
          </cell>
          <cell r="C9" t="str">
            <v>NORMAN REGIONAL HOSPITAL</v>
          </cell>
          <cell r="D9" t="str">
            <v>NORMAN,OK 73071-</v>
          </cell>
          <cell r="E9" t="str">
            <v>73071</v>
          </cell>
          <cell r="F9" t="str">
            <v>NSGO</v>
          </cell>
          <cell r="G9" t="str">
            <v>Yes</v>
          </cell>
          <cell r="H9">
            <v>370008</v>
          </cell>
          <cell r="I9">
            <v>43646</v>
          </cell>
          <cell r="J9">
            <v>11502</v>
          </cell>
          <cell r="K9">
            <v>91694954.879999995</v>
          </cell>
          <cell r="L9">
            <v>11017790.220000001</v>
          </cell>
          <cell r="M9">
            <v>1081249.9799999986</v>
          </cell>
          <cell r="N9">
            <v>51573</v>
          </cell>
          <cell r="O9">
            <v>0</v>
          </cell>
          <cell r="P9">
            <v>0</v>
          </cell>
          <cell r="Q9">
            <v>0</v>
          </cell>
          <cell r="S9">
            <v>3940.2058000000329</v>
          </cell>
          <cell r="T9">
            <v>3486</v>
          </cell>
          <cell r="V9"/>
        </row>
        <row r="10">
          <cell r="A10" t="str">
            <v>100700680A</v>
          </cell>
          <cell r="B10" t="str">
            <v>010</v>
          </cell>
          <cell r="C10" t="str">
            <v>NORTHEASTERN HEALTH SYSTEM</v>
          </cell>
          <cell r="D10" t="str">
            <v>TAHLEQUAH,OK 74464-1008</v>
          </cell>
          <cell r="E10" t="str">
            <v>74464</v>
          </cell>
          <cell r="F10" t="str">
            <v>NSGO</v>
          </cell>
          <cell r="G10" t="str">
            <v>Yes</v>
          </cell>
          <cell r="H10">
            <v>370089</v>
          </cell>
          <cell r="I10">
            <v>43646</v>
          </cell>
          <cell r="J10">
            <v>2584</v>
          </cell>
          <cell r="K10">
            <v>13945683.119999999</v>
          </cell>
          <cell r="L10">
            <v>3505295.5</v>
          </cell>
          <cell r="M10">
            <v>90506.78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908.48920000000021</v>
          </cell>
          <cell r="T10">
            <v>746</v>
          </cell>
          <cell r="V10"/>
        </row>
        <row r="11">
          <cell r="A11" t="str">
            <v>200417790W</v>
          </cell>
          <cell r="B11" t="str">
            <v>010</v>
          </cell>
          <cell r="C11" t="str">
            <v>PERRY MEMORIAL HOSPITAL</v>
          </cell>
          <cell r="D11" t="str">
            <v>PERRY,OK 73077-0000</v>
          </cell>
          <cell r="E11" t="str">
            <v>73077</v>
          </cell>
          <cell r="F11" t="str">
            <v>NSGO</v>
          </cell>
          <cell r="G11" t="str">
            <v>Yes</v>
          </cell>
          <cell r="H11">
            <v>370139</v>
          </cell>
          <cell r="I11">
            <v>43830</v>
          </cell>
          <cell r="J11">
            <v>27</v>
          </cell>
          <cell r="K11">
            <v>140722.04</v>
          </cell>
          <cell r="L11">
            <v>43863.37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10.6746</v>
          </cell>
          <cell r="T11">
            <v>10</v>
          </cell>
          <cell r="V11"/>
        </row>
        <row r="12">
          <cell r="A12" t="str">
            <v>100699900A</v>
          </cell>
          <cell r="B12" t="str">
            <v>010</v>
          </cell>
          <cell r="C12" t="str">
            <v>PURCELL MUNICIPAL HOSPITAL</v>
          </cell>
          <cell r="D12" t="str">
            <v>PURCELL,OK 73080-9998</v>
          </cell>
          <cell r="E12" t="str">
            <v>73080</v>
          </cell>
          <cell r="F12" t="str">
            <v>NSGO</v>
          </cell>
          <cell r="G12" t="str">
            <v>Yes</v>
          </cell>
          <cell r="H12">
            <v>370158</v>
          </cell>
          <cell r="I12">
            <v>43646</v>
          </cell>
          <cell r="J12">
            <v>75</v>
          </cell>
          <cell r="K12">
            <v>360750.19</v>
          </cell>
          <cell r="L12">
            <v>80951.520000000004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20.214500000000001</v>
          </cell>
          <cell r="T12">
            <v>22</v>
          </cell>
          <cell r="V12"/>
        </row>
        <row r="13">
          <cell r="A13" t="str">
            <v>100700770A</v>
          </cell>
          <cell r="B13" t="str">
            <v>010</v>
          </cell>
          <cell r="C13" t="str">
            <v>PUSHMATAHA HSP</v>
          </cell>
          <cell r="D13" t="str">
            <v>ANTLERS,OK 74523-</v>
          </cell>
          <cell r="E13" t="str">
            <v>74523</v>
          </cell>
          <cell r="F13" t="str">
            <v>NSGO</v>
          </cell>
          <cell r="G13" t="str">
            <v>Yes</v>
          </cell>
          <cell r="H13">
            <v>370083</v>
          </cell>
          <cell r="I13">
            <v>43921</v>
          </cell>
          <cell r="J13">
            <v>156</v>
          </cell>
          <cell r="K13">
            <v>471177.61</v>
          </cell>
          <cell r="L13">
            <v>145594.42000000001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S13">
            <v>36.295999999999992</v>
          </cell>
          <cell r="T13">
            <v>39</v>
          </cell>
          <cell r="V13"/>
        </row>
        <row r="14">
          <cell r="A14" t="str">
            <v>100700190A</v>
          </cell>
          <cell r="B14" t="str">
            <v>010</v>
          </cell>
          <cell r="C14" t="str">
            <v>SEQUOYAH COUNTY CITY OF SALLISAW HOSPITAL AUTHORIT</v>
          </cell>
          <cell r="D14" t="str">
            <v>SALLISAW,OK 74955-2811</v>
          </cell>
          <cell r="E14" t="str">
            <v>74955</v>
          </cell>
          <cell r="F14" t="str">
            <v>NSGO</v>
          </cell>
          <cell r="G14" t="str">
            <v>Yes</v>
          </cell>
          <cell r="H14">
            <v>370112</v>
          </cell>
          <cell r="I14">
            <v>43921</v>
          </cell>
          <cell r="J14">
            <v>175</v>
          </cell>
          <cell r="K14">
            <v>646196.1</v>
          </cell>
          <cell r="L14">
            <v>202459.88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51.672200000000011</v>
          </cell>
          <cell r="T14">
            <v>53</v>
          </cell>
          <cell r="V14"/>
        </row>
        <row r="15">
          <cell r="A15" t="str">
            <v>100699950A</v>
          </cell>
          <cell r="B15" t="str">
            <v>010</v>
          </cell>
          <cell r="C15" t="str">
            <v>STILLWATER MEDICAL CENTER</v>
          </cell>
          <cell r="D15" t="str">
            <v>STILLWATER,OK 74074-4399</v>
          </cell>
          <cell r="E15" t="str">
            <v>74074</v>
          </cell>
          <cell r="F15" t="str">
            <v>NSGO</v>
          </cell>
          <cell r="G15" t="str">
            <v>Yes</v>
          </cell>
          <cell r="H15">
            <v>370049</v>
          </cell>
          <cell r="I15">
            <v>43830</v>
          </cell>
          <cell r="J15">
            <v>2058</v>
          </cell>
          <cell r="K15">
            <v>11125617.99</v>
          </cell>
          <cell r="L15">
            <v>2186619.83</v>
          </cell>
          <cell r="M15">
            <v>162949.40999999992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797.01820000000168</v>
          </cell>
          <cell r="T15">
            <v>1027</v>
          </cell>
          <cell r="V15"/>
        </row>
        <row r="16">
          <cell r="A16" t="str">
            <v>200100890B</v>
          </cell>
          <cell r="B16" t="str">
            <v>010</v>
          </cell>
          <cell r="C16" t="str">
            <v>WAGONER COMMUNITY HOSPITAL</v>
          </cell>
          <cell r="D16" t="str">
            <v>WAGONER,OK 74467-4624</v>
          </cell>
          <cell r="E16" t="str">
            <v>74467</v>
          </cell>
          <cell r="F16" t="str">
            <v>NSGO</v>
          </cell>
          <cell r="G16" t="str">
            <v>Yes</v>
          </cell>
          <cell r="H16">
            <v>370166</v>
          </cell>
          <cell r="I16">
            <v>43738</v>
          </cell>
          <cell r="J16">
            <v>4476</v>
          </cell>
          <cell r="K16">
            <v>6922911.3099999996</v>
          </cell>
          <cell r="L16">
            <v>1883971.14</v>
          </cell>
          <cell r="M16">
            <v>9965.52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803.44199999999773</v>
          </cell>
          <cell r="T16">
            <v>708</v>
          </cell>
          <cell r="V16"/>
        </row>
        <row r="17">
          <cell r="A17" t="str">
            <v>100749570Y</v>
          </cell>
          <cell r="B17" t="str">
            <v>206</v>
          </cell>
          <cell r="C17" t="str">
            <v>COMANCHE CO MEMORIAL HOSPITAL- REHAB</v>
          </cell>
          <cell r="D17" t="str">
            <v>LAWTON,OK 73505-6332</v>
          </cell>
          <cell r="E17" t="str">
            <v>73505</v>
          </cell>
          <cell r="F17" t="str">
            <v>NSGO-Combined</v>
          </cell>
          <cell r="G17" t="str">
            <v>Yes</v>
          </cell>
          <cell r="H17">
            <v>370056</v>
          </cell>
          <cell r="I17">
            <v>43646</v>
          </cell>
          <cell r="J17">
            <v>404</v>
          </cell>
          <cell r="K17">
            <v>1377644.77</v>
          </cell>
          <cell r="L17">
            <v>189527.56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39.80360000000001</v>
          </cell>
          <cell r="T17">
            <v>36</v>
          </cell>
          <cell r="V17"/>
        </row>
        <row r="18">
          <cell r="A18" t="str">
            <v>100749570Z</v>
          </cell>
          <cell r="B18" t="str">
            <v>205</v>
          </cell>
          <cell r="C18" t="str">
            <v>COMANCHE CO MEMORIAL HOSPITAL-PSY</v>
          </cell>
          <cell r="D18" t="str">
            <v>LAWTON,OK 73505-6332</v>
          </cell>
          <cell r="E18" t="str">
            <v>73505</v>
          </cell>
          <cell r="F18" t="str">
            <v>NSGO-Combined</v>
          </cell>
          <cell r="G18" t="str">
            <v>Yes</v>
          </cell>
          <cell r="H18">
            <v>370056</v>
          </cell>
          <cell r="I18">
            <v>43646</v>
          </cell>
          <cell r="J18">
            <v>37</v>
          </cell>
          <cell r="K18">
            <v>105205.88</v>
          </cell>
          <cell r="L18">
            <v>12250.76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5.6833999999999998</v>
          </cell>
          <cell r="T18">
            <v>5</v>
          </cell>
          <cell r="V18"/>
        </row>
        <row r="19">
          <cell r="A19" t="str">
            <v>100700690Q</v>
          </cell>
          <cell r="B19" t="str">
            <v>205</v>
          </cell>
          <cell r="C19" t="str">
            <v>NORMAN REGIONAL HEALTH SYSTEM - PSY</v>
          </cell>
          <cell r="D19" t="str">
            <v>NORMAN,OK 73071-6404</v>
          </cell>
          <cell r="E19" t="str">
            <v>73071</v>
          </cell>
          <cell r="F19" t="str">
            <v>NSGO-Combined</v>
          </cell>
          <cell r="G19" t="str">
            <v>Yes</v>
          </cell>
          <cell r="H19">
            <v>370008</v>
          </cell>
          <cell r="I19">
            <v>43646</v>
          </cell>
          <cell r="J19">
            <v>661</v>
          </cell>
          <cell r="K19">
            <v>2215945.34</v>
          </cell>
          <cell r="L19">
            <v>193220.65</v>
          </cell>
          <cell r="M19">
            <v>6316.09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100.23290000000004</v>
          </cell>
          <cell r="T19">
            <v>88</v>
          </cell>
          <cell r="V19"/>
        </row>
        <row r="20">
          <cell r="A20" t="str">
            <v>100700690R</v>
          </cell>
          <cell r="B20" t="str">
            <v>206</v>
          </cell>
          <cell r="C20" t="str">
            <v>NORMAN REGIONAL HEALTH SYSTEM - REHAB</v>
          </cell>
          <cell r="D20" t="str">
            <v>NORMAN,OK 73071-6404</v>
          </cell>
          <cell r="E20" t="str">
            <v>73071</v>
          </cell>
          <cell r="F20" t="str">
            <v>NSGO-Combined</v>
          </cell>
          <cell r="G20" t="str">
            <v>Yes</v>
          </cell>
          <cell r="H20">
            <v>370008</v>
          </cell>
          <cell r="I20">
            <v>43646</v>
          </cell>
          <cell r="J20">
            <v>123</v>
          </cell>
          <cell r="K20">
            <v>517068.22</v>
          </cell>
          <cell r="L20">
            <v>61561.55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12.9664</v>
          </cell>
          <cell r="T20">
            <v>11</v>
          </cell>
          <cell r="V20"/>
        </row>
        <row r="21">
          <cell r="A21" t="str">
            <v>100700680I</v>
          </cell>
          <cell r="B21" t="str">
            <v>205</v>
          </cell>
          <cell r="C21" t="str">
            <v>NORTHEASTERN HEALTH SYSTEM PSYCH UNIT</v>
          </cell>
          <cell r="D21" t="str">
            <v>TAHLEQUAH,OK 74464-3324</v>
          </cell>
          <cell r="E21" t="str">
            <v>74464</v>
          </cell>
          <cell r="F21" t="str">
            <v>NSGO-Combined</v>
          </cell>
          <cell r="G21" t="str">
            <v>Yes</v>
          </cell>
          <cell r="H21">
            <v>370089</v>
          </cell>
          <cell r="I21">
            <v>43646</v>
          </cell>
          <cell r="J21">
            <v>181</v>
          </cell>
          <cell r="K21">
            <v>324185.86</v>
          </cell>
          <cell r="L21">
            <v>31245.55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10.655999999999999</v>
          </cell>
          <cell r="T21">
            <v>8</v>
          </cell>
          <cell r="V21"/>
        </row>
        <row r="22">
          <cell r="A22" t="str">
            <v>100700680J</v>
          </cell>
          <cell r="B22" t="str">
            <v>206</v>
          </cell>
          <cell r="C22" t="str">
            <v>TAHLEQUAH CITY HOSPITAL-REHAB</v>
          </cell>
          <cell r="D22" t="str">
            <v>TAHLEQUAH,OK 74464-3324</v>
          </cell>
          <cell r="E22" t="str">
            <v>74464</v>
          </cell>
          <cell r="F22" t="str">
            <v>NSGO-Combined</v>
          </cell>
          <cell r="G22" t="str">
            <v>Yes</v>
          </cell>
          <cell r="H22">
            <v>370089</v>
          </cell>
          <cell r="I22">
            <v>43646</v>
          </cell>
          <cell r="J22">
            <v>6</v>
          </cell>
          <cell r="K22">
            <v>10317.6</v>
          </cell>
          <cell r="L22">
            <v>5599.65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1.2108000000000001</v>
          </cell>
          <cell r="T22">
            <v>1</v>
          </cell>
          <cell r="V22"/>
        </row>
        <row r="23">
          <cell r="A23" t="str">
            <v>200439230A</v>
          </cell>
          <cell r="B23" t="str">
            <v>010</v>
          </cell>
          <cell r="C23" t="str">
            <v>AHS SOUTHCREST HOSPITAL, LLC</v>
          </cell>
          <cell r="D23" t="str">
            <v>TULSA,OK 74133-5716</v>
          </cell>
          <cell r="E23" t="str">
            <v>74133</v>
          </cell>
          <cell r="F23" t="str">
            <v>Private</v>
          </cell>
          <cell r="G23" t="str">
            <v>Yes</v>
          </cell>
          <cell r="H23">
            <v>370202</v>
          </cell>
          <cell r="I23">
            <v>43830</v>
          </cell>
          <cell r="J23">
            <v>7275</v>
          </cell>
          <cell r="K23">
            <v>54335571.799999997</v>
          </cell>
          <cell r="L23">
            <v>7124444.7599999998</v>
          </cell>
          <cell r="M23">
            <v>402652.14999999997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2213.6998000000067</v>
          </cell>
          <cell r="T23">
            <v>2035</v>
          </cell>
          <cell r="V23"/>
        </row>
        <row r="24">
          <cell r="A24" t="str">
            <v>100699370A</v>
          </cell>
          <cell r="B24" t="str">
            <v>010</v>
          </cell>
          <cell r="C24" t="str">
            <v>ALLIANCEHEALTH DEACONESS</v>
          </cell>
          <cell r="D24" t="str">
            <v>OKLAHOMA CITY,OK 73112-</v>
          </cell>
          <cell r="E24" t="str">
            <v>73112</v>
          </cell>
          <cell r="F24" t="str">
            <v>Private</v>
          </cell>
          <cell r="G24" t="str">
            <v>Yes</v>
          </cell>
          <cell r="H24">
            <v>370028</v>
          </cell>
          <cell r="I24">
            <v>43646</v>
          </cell>
          <cell r="J24">
            <v>0</v>
          </cell>
          <cell r="K24">
            <v>14399.64</v>
          </cell>
          <cell r="L24">
            <v>1030.93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1.6412</v>
          </cell>
          <cell r="T24">
            <v>1</v>
          </cell>
          <cell r="V24"/>
        </row>
        <row r="25">
          <cell r="A25" t="str">
            <v>100696610B</v>
          </cell>
          <cell r="B25" t="str">
            <v>010</v>
          </cell>
          <cell r="C25" t="str">
            <v>ALLIANCEHEALTH DURANT</v>
          </cell>
          <cell r="D25" t="str">
            <v>DURANT,OK 74701-</v>
          </cell>
          <cell r="E25" t="str">
            <v>74701</v>
          </cell>
          <cell r="F25" t="str">
            <v>Private</v>
          </cell>
          <cell r="G25" t="str">
            <v>Yes</v>
          </cell>
          <cell r="H25">
            <v>370014</v>
          </cell>
          <cell r="I25">
            <v>43738</v>
          </cell>
          <cell r="J25">
            <v>5334</v>
          </cell>
          <cell r="K25">
            <v>96713068.349999994</v>
          </cell>
          <cell r="L25">
            <v>5775825.3499999996</v>
          </cell>
          <cell r="M25">
            <v>201674.51999999993</v>
          </cell>
          <cell r="N25">
            <v>0</v>
          </cell>
          <cell r="O25">
            <v>0</v>
          </cell>
          <cell r="P25">
            <v>0</v>
          </cell>
          <cell r="Q25">
            <v>31396.6</v>
          </cell>
          <cell r="S25">
            <v>1943.3595000000159</v>
          </cell>
          <cell r="T25">
            <v>2018</v>
          </cell>
          <cell r="V25"/>
        </row>
        <row r="26">
          <cell r="A26" t="str">
            <v>200102450A</v>
          </cell>
          <cell r="B26" t="str">
            <v>010</v>
          </cell>
          <cell r="C26" t="str">
            <v>BAILEY MEDICAL CENTER LLC</v>
          </cell>
          <cell r="D26" t="str">
            <v>OWASSO,OK 74055-6655</v>
          </cell>
          <cell r="E26" t="str">
            <v>74055</v>
          </cell>
          <cell r="F26" t="str">
            <v>Private</v>
          </cell>
          <cell r="G26" t="str">
            <v>Yes</v>
          </cell>
          <cell r="H26">
            <v>370228</v>
          </cell>
          <cell r="I26">
            <v>43830</v>
          </cell>
          <cell r="J26">
            <v>385</v>
          </cell>
          <cell r="K26">
            <v>2700364.42</v>
          </cell>
          <cell r="L26">
            <v>297377.14</v>
          </cell>
          <cell r="M26">
            <v>107988.41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155.43429999999995</v>
          </cell>
          <cell r="T26">
            <v>217</v>
          </cell>
          <cell r="V26"/>
        </row>
        <row r="27">
          <cell r="A27" t="str">
            <v>200668710A</v>
          </cell>
          <cell r="B27" t="str">
            <v>010</v>
          </cell>
          <cell r="C27" t="str">
            <v>BLACKWELL REGIONAL HOSPITAL</v>
          </cell>
          <cell r="D27" t="str">
            <v>BLACKWELL,OK 74631-0000</v>
          </cell>
          <cell r="E27" t="str">
            <v>74631</v>
          </cell>
          <cell r="F27" t="str">
            <v>Private</v>
          </cell>
          <cell r="G27" t="str">
            <v>Yes</v>
          </cell>
          <cell r="H27">
            <v>370030</v>
          </cell>
          <cell r="I27">
            <v>43830</v>
          </cell>
          <cell r="J27">
            <v>83</v>
          </cell>
          <cell r="K27">
            <v>454387.25</v>
          </cell>
          <cell r="L27">
            <v>107023.63</v>
          </cell>
          <cell r="M27">
            <v>2282.4499999999998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29.730800000000002</v>
          </cell>
          <cell r="T27">
            <v>26</v>
          </cell>
          <cell r="V27"/>
        </row>
        <row r="28">
          <cell r="A28" t="str">
            <v>200573000A</v>
          </cell>
          <cell r="B28" t="str">
            <v>010</v>
          </cell>
          <cell r="C28" t="str">
            <v>BRISTOW ENDEAVOR HEALTHCARE, LLC</v>
          </cell>
          <cell r="D28" t="str">
            <v>BRISTOW,OK 74010-2301</v>
          </cell>
          <cell r="E28" t="str">
            <v>74010</v>
          </cell>
          <cell r="F28" t="str">
            <v>Private</v>
          </cell>
          <cell r="G28" t="str">
            <v>Yes</v>
          </cell>
          <cell r="H28">
            <v>370041</v>
          </cell>
          <cell r="I28">
            <v>43830</v>
          </cell>
          <cell r="J28">
            <v>70</v>
          </cell>
          <cell r="K28">
            <v>180237.16</v>
          </cell>
          <cell r="L28">
            <v>48689.39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13.3729</v>
          </cell>
          <cell r="T28">
            <v>18</v>
          </cell>
          <cell r="V28"/>
        </row>
        <row r="29">
          <cell r="A29" t="str">
            <v>100700010G</v>
          </cell>
          <cell r="B29" t="str">
            <v>010</v>
          </cell>
          <cell r="C29" t="str">
            <v>CLINTON HMA LLC</v>
          </cell>
          <cell r="D29" t="str">
            <v>CLINTON,OK 73601-3117</v>
          </cell>
          <cell r="E29" t="str">
            <v>73601</v>
          </cell>
          <cell r="F29" t="str">
            <v>Private</v>
          </cell>
          <cell r="G29" t="str">
            <v>Yes</v>
          </cell>
          <cell r="H29">
            <v>370029</v>
          </cell>
          <cell r="I29">
            <v>43921</v>
          </cell>
          <cell r="J29">
            <v>648</v>
          </cell>
          <cell r="K29">
            <v>5143672.9400000004</v>
          </cell>
          <cell r="L29">
            <v>632066.77</v>
          </cell>
          <cell r="M29">
            <v>87663.150000000023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253.0898999999998</v>
          </cell>
          <cell r="T29">
            <v>373</v>
          </cell>
          <cell r="V29"/>
        </row>
        <row r="30">
          <cell r="A30" t="str">
            <v>100746230C</v>
          </cell>
          <cell r="B30" t="str">
            <v>010</v>
          </cell>
          <cell r="C30" t="str">
            <v>COMMUNITY HOSPITAL, LLC</v>
          </cell>
          <cell r="D30" t="str">
            <v>OKLAHOMA CITY,OK 73114-6303</v>
          </cell>
          <cell r="E30" t="str">
            <v>73114</v>
          </cell>
          <cell r="F30" t="str">
            <v>Private</v>
          </cell>
          <cell r="G30" t="str">
            <v>Yes</v>
          </cell>
          <cell r="H30">
            <v>370203</v>
          </cell>
          <cell r="I30">
            <v>43830</v>
          </cell>
          <cell r="J30">
            <v>22</v>
          </cell>
          <cell r="K30">
            <v>443414.4</v>
          </cell>
          <cell r="L30">
            <v>66348.83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17.831</v>
          </cell>
          <cell r="T30">
            <v>10</v>
          </cell>
          <cell r="V30"/>
        </row>
        <row r="31">
          <cell r="A31" t="str">
            <v>200693850A</v>
          </cell>
          <cell r="B31" t="str">
            <v>010</v>
          </cell>
          <cell r="C31" t="str">
            <v>CURAHEALTH OKLAHOMA CITY</v>
          </cell>
          <cell r="D31" t="str">
            <v>OKLAHOMA CITY,OK 75320-</v>
          </cell>
          <cell r="E31" t="str">
            <v>75320</v>
          </cell>
          <cell r="F31" t="str">
            <v>Private</v>
          </cell>
          <cell r="G31" t="str">
            <v>Yes</v>
          </cell>
          <cell r="H31">
            <v>372004</v>
          </cell>
          <cell r="I31">
            <v>43708</v>
          </cell>
          <cell r="J31">
            <v>440</v>
          </cell>
          <cell r="K31">
            <v>2701225.18</v>
          </cell>
          <cell r="L31">
            <v>453967.43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85.241500000000002</v>
          </cell>
          <cell r="T31">
            <v>27</v>
          </cell>
          <cell r="V31"/>
        </row>
        <row r="32">
          <cell r="A32" t="str">
            <v>200693850B</v>
          </cell>
          <cell r="B32" t="str">
            <v>010</v>
          </cell>
          <cell r="C32" t="str">
            <v>CURAHEALTH OKLAHOMA, LLC</v>
          </cell>
          <cell r="D32" t="str">
            <v>OKLAHOMA CITY,OK 73119-</v>
          </cell>
          <cell r="E32" t="str">
            <v>73119</v>
          </cell>
          <cell r="F32" t="str">
            <v>Private</v>
          </cell>
          <cell r="G32" t="str">
            <v>Yes</v>
          </cell>
          <cell r="H32">
            <v>372004</v>
          </cell>
          <cell r="I32">
            <v>43708</v>
          </cell>
          <cell r="J32">
            <v>166</v>
          </cell>
          <cell r="K32">
            <v>1123565.29</v>
          </cell>
          <cell r="L32">
            <v>214263.32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39.268799999999999</v>
          </cell>
          <cell r="T32">
            <v>15</v>
          </cell>
          <cell r="V32"/>
        </row>
        <row r="33">
          <cell r="A33" t="str">
            <v>100700120A</v>
          </cell>
          <cell r="B33" t="str">
            <v>010</v>
          </cell>
          <cell r="C33" t="str">
            <v>DUNCAN REGIONAL HOSPITAL</v>
          </cell>
          <cell r="D33" t="str">
            <v>DUNCAN,OK 73533-</v>
          </cell>
          <cell r="E33" t="str">
            <v>73533</v>
          </cell>
          <cell r="F33" t="str">
            <v>Private</v>
          </cell>
          <cell r="G33" t="str">
            <v>Yes</v>
          </cell>
          <cell r="H33">
            <v>370023</v>
          </cell>
          <cell r="I33">
            <v>43646</v>
          </cell>
          <cell r="J33">
            <v>2499</v>
          </cell>
          <cell r="K33">
            <v>12409274.869999999</v>
          </cell>
          <cell r="L33">
            <v>2640238.7799999998</v>
          </cell>
          <cell r="M33">
            <v>138975.20000000007</v>
          </cell>
          <cell r="N33">
            <v>0</v>
          </cell>
          <cell r="O33">
            <v>0</v>
          </cell>
          <cell r="P33">
            <v>0</v>
          </cell>
          <cell r="Q33">
            <v>51404.95</v>
          </cell>
          <cell r="S33">
            <v>826.70530000000156</v>
          </cell>
          <cell r="T33">
            <v>1102</v>
          </cell>
          <cell r="V33"/>
        </row>
        <row r="34">
          <cell r="A34" t="str">
            <v>100699410A</v>
          </cell>
          <cell r="B34" t="str">
            <v>010</v>
          </cell>
          <cell r="C34" t="str">
            <v>GREAT PLAINS REGIONAL MEDICAL CENTER</v>
          </cell>
          <cell r="D34" t="str">
            <v>ELK CITY,OK 73644-5113</v>
          </cell>
          <cell r="E34" t="str">
            <v>73644</v>
          </cell>
          <cell r="F34" t="str">
            <v>Private</v>
          </cell>
          <cell r="G34" t="str">
            <v>Yes</v>
          </cell>
          <cell r="H34">
            <v>370019</v>
          </cell>
          <cell r="I34">
            <v>43646</v>
          </cell>
          <cell r="J34">
            <v>1194</v>
          </cell>
          <cell r="K34">
            <v>5902436.2699999996</v>
          </cell>
          <cell r="L34">
            <v>1267559.23</v>
          </cell>
          <cell r="M34">
            <v>82393.490000000034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458.79740000000032</v>
          </cell>
          <cell r="T34">
            <v>507</v>
          </cell>
          <cell r="V34"/>
        </row>
        <row r="35">
          <cell r="A35" t="str">
            <v>200045700C</v>
          </cell>
          <cell r="B35" t="str">
            <v>010</v>
          </cell>
          <cell r="C35" t="str">
            <v>HENRYETTA MEDICAL CENTER</v>
          </cell>
          <cell r="D35" t="str">
            <v>HENRYETTA,OK 74437-6908</v>
          </cell>
          <cell r="E35" t="str">
            <v>74437</v>
          </cell>
          <cell r="F35" t="str">
            <v>Private</v>
          </cell>
          <cell r="G35" t="str">
            <v>Yes</v>
          </cell>
          <cell r="H35">
            <v>370183</v>
          </cell>
          <cell r="I35">
            <v>43799</v>
          </cell>
          <cell r="J35">
            <v>343</v>
          </cell>
          <cell r="K35">
            <v>974257.23</v>
          </cell>
          <cell r="L35">
            <v>227091.41</v>
          </cell>
          <cell r="M35">
            <v>1975.39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75.664600000000007</v>
          </cell>
          <cell r="T35">
            <v>93</v>
          </cell>
          <cell r="V35"/>
        </row>
        <row r="36">
          <cell r="A36" t="str">
            <v>200435950A</v>
          </cell>
          <cell r="B36" t="str">
            <v>010</v>
          </cell>
          <cell r="C36" t="str">
            <v>HILLCREST HOSPITAL CLAREMORE</v>
          </cell>
          <cell r="D36" t="str">
            <v>CLAREMORE,OK 74017-3058</v>
          </cell>
          <cell r="E36" t="str">
            <v>74017</v>
          </cell>
          <cell r="F36" t="str">
            <v>Private</v>
          </cell>
          <cell r="G36" t="str">
            <v>Yes</v>
          </cell>
          <cell r="H36">
            <v>370039</v>
          </cell>
          <cell r="I36">
            <v>43769</v>
          </cell>
          <cell r="J36">
            <v>2008</v>
          </cell>
          <cell r="K36">
            <v>15862292.949999999</v>
          </cell>
          <cell r="L36">
            <v>2055741.04</v>
          </cell>
          <cell r="M36">
            <v>170524.78999999992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800.8724000000002</v>
          </cell>
          <cell r="T36">
            <v>1069</v>
          </cell>
          <cell r="V36"/>
        </row>
        <row r="37">
          <cell r="A37" t="str">
            <v>200044190A</v>
          </cell>
          <cell r="B37" t="str">
            <v>010</v>
          </cell>
          <cell r="C37" t="str">
            <v>HILLCREST HOSPITAL CUSHING</v>
          </cell>
          <cell r="D37" t="str">
            <v>CUSHING,OK 74023-</v>
          </cell>
          <cell r="E37" t="str">
            <v>74023</v>
          </cell>
          <cell r="F37" t="str">
            <v>Private</v>
          </cell>
          <cell r="G37" t="str">
            <v>Yes</v>
          </cell>
          <cell r="H37">
            <v>370099</v>
          </cell>
          <cell r="I37">
            <v>43799</v>
          </cell>
          <cell r="J37">
            <v>161</v>
          </cell>
          <cell r="K37">
            <v>1058235.18</v>
          </cell>
          <cell r="L37">
            <v>191897.57</v>
          </cell>
          <cell r="M37">
            <v>7101.9500000000007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/>
          <cell r="S37">
            <v>55.034999999999997</v>
          </cell>
          <cell r="T37">
            <v>61</v>
          </cell>
          <cell r="V37"/>
        </row>
        <row r="38">
          <cell r="A38" t="str">
            <v>200735850A</v>
          </cell>
          <cell r="B38" t="str">
            <v>010</v>
          </cell>
          <cell r="C38" t="str">
            <v>HILLCREST HOSPITAL PRYOR</v>
          </cell>
          <cell r="D38" t="str">
            <v>PRYOR,OK 74361-</v>
          </cell>
          <cell r="E38" t="str">
            <v>74361</v>
          </cell>
          <cell r="F38" t="str">
            <v>Private</v>
          </cell>
          <cell r="G38" t="str">
            <v>Yes</v>
          </cell>
          <cell r="H38">
            <v>370015</v>
          </cell>
          <cell r="I38">
            <v>43921</v>
          </cell>
          <cell r="J38">
            <v>217</v>
          </cell>
          <cell r="K38">
            <v>1469841</v>
          </cell>
          <cell r="L38">
            <v>306319.93</v>
          </cell>
          <cell r="M38">
            <v>12047.9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80.079900000000009</v>
          </cell>
          <cell r="T38">
            <v>70</v>
          </cell>
          <cell r="V38"/>
        </row>
        <row r="39">
          <cell r="A39" t="str">
            <v>200044210A</v>
          </cell>
          <cell r="B39" t="str">
            <v>010</v>
          </cell>
          <cell r="C39" t="str">
            <v>HILLCREST MEDICAL CENTER</v>
          </cell>
          <cell r="D39" t="str">
            <v>TULSA,OK 74104-4012</v>
          </cell>
          <cell r="E39" t="str">
            <v>74104</v>
          </cell>
          <cell r="F39" t="str">
            <v>Private</v>
          </cell>
          <cell r="G39" t="str">
            <v>Yes</v>
          </cell>
          <cell r="H39">
            <v>370001</v>
          </cell>
          <cell r="I39">
            <v>43646</v>
          </cell>
          <cell r="J39">
            <v>33237</v>
          </cell>
          <cell r="K39">
            <v>333751995.55000001</v>
          </cell>
          <cell r="L39">
            <v>34479274.469999999</v>
          </cell>
          <cell r="M39">
            <v>698980.13999999943</v>
          </cell>
          <cell r="N39">
            <v>561880</v>
          </cell>
          <cell r="O39">
            <v>0</v>
          </cell>
          <cell r="P39">
            <v>0</v>
          </cell>
          <cell r="Q39">
            <v>19672.27</v>
          </cell>
          <cell r="S39">
            <v>9694.4105999999374</v>
          </cell>
          <cell r="T39">
            <v>7098</v>
          </cell>
          <cell r="V39"/>
        </row>
        <row r="40">
          <cell r="A40" t="str">
            <v>100806400C</v>
          </cell>
          <cell r="B40" t="str">
            <v>010</v>
          </cell>
          <cell r="C40" t="str">
            <v>INTEGRIS BAPTIST MEDICAL C</v>
          </cell>
          <cell r="D40" t="str">
            <v>OKLAHOMA CITY,OK 73112-</v>
          </cell>
          <cell r="E40" t="str">
            <v>73112</v>
          </cell>
          <cell r="F40" t="str">
            <v>Private</v>
          </cell>
          <cell r="G40" t="str">
            <v>Yes</v>
          </cell>
          <cell r="H40">
            <v>370028</v>
          </cell>
          <cell r="I40">
            <v>43646</v>
          </cell>
          <cell r="J40">
            <v>32458</v>
          </cell>
          <cell r="K40">
            <v>348117683.26999998</v>
          </cell>
          <cell r="L40">
            <v>35969097.439999998</v>
          </cell>
          <cell r="M40">
            <v>1614618.5400000045</v>
          </cell>
          <cell r="N40">
            <v>703699</v>
          </cell>
          <cell r="O40">
            <v>0</v>
          </cell>
          <cell r="P40">
            <v>479528.26</v>
          </cell>
          <cell r="Q40">
            <v>20915.7</v>
          </cell>
          <cell r="S40">
            <v>8337.9173000000228</v>
          </cell>
          <cell r="T40">
            <v>6564</v>
          </cell>
          <cell r="V40"/>
        </row>
        <row r="41">
          <cell r="A41" t="str">
            <v>100699500A</v>
          </cell>
          <cell r="B41" t="str">
            <v>010</v>
          </cell>
          <cell r="C41" t="str">
            <v>INTEGRIS BASS MEM BAP</v>
          </cell>
          <cell r="D41" t="str">
            <v>ENID,OK 73701-</v>
          </cell>
          <cell r="E41" t="str">
            <v>73701</v>
          </cell>
          <cell r="F41" t="str">
            <v>Private</v>
          </cell>
          <cell r="G41" t="str">
            <v>Yes</v>
          </cell>
          <cell r="H41">
            <v>370016</v>
          </cell>
          <cell r="I41">
            <v>43646</v>
          </cell>
          <cell r="J41">
            <v>2619</v>
          </cell>
          <cell r="K41">
            <v>19894503.129999999</v>
          </cell>
          <cell r="L41">
            <v>2452457.96</v>
          </cell>
          <cell r="M41">
            <v>163217.01999999987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878.75630000000172</v>
          </cell>
          <cell r="T41">
            <v>1211</v>
          </cell>
          <cell r="V41"/>
        </row>
        <row r="42">
          <cell r="A42" t="str">
            <v>100700610A</v>
          </cell>
          <cell r="B42" t="str">
            <v>010</v>
          </cell>
          <cell r="C42" t="str">
            <v>INTEGRIS CANADIAN VALLEY HOSPITAL</v>
          </cell>
          <cell r="D42" t="str">
            <v>YUKON,OK 73099-</v>
          </cell>
          <cell r="E42" t="str">
            <v>73099</v>
          </cell>
          <cell r="F42" t="str">
            <v>Private</v>
          </cell>
          <cell r="G42" t="str">
            <v>Yes</v>
          </cell>
          <cell r="H42">
            <v>370211</v>
          </cell>
          <cell r="I42">
            <v>43646</v>
          </cell>
          <cell r="J42">
            <v>3124</v>
          </cell>
          <cell r="K42">
            <v>24181691.100000001</v>
          </cell>
          <cell r="L42">
            <v>2798842.45</v>
          </cell>
          <cell r="M42">
            <v>245463.37999999989</v>
          </cell>
          <cell r="N42">
            <v>0</v>
          </cell>
          <cell r="O42">
            <v>0</v>
          </cell>
          <cell r="P42">
            <v>0</v>
          </cell>
          <cell r="Q42">
            <v>1761.22</v>
          </cell>
          <cell r="S42">
            <v>1027.6558999999997</v>
          </cell>
          <cell r="T42">
            <v>1253</v>
          </cell>
          <cell r="V42"/>
        </row>
        <row r="43">
          <cell r="A43" t="str">
            <v>200834400A</v>
          </cell>
          <cell r="B43" t="str">
            <v>010</v>
          </cell>
          <cell r="C43" t="str">
            <v>INTEGRIS COMMUNITY HOSPITAL COUNCIL CROSSING</v>
          </cell>
          <cell r="D43" t="str">
            <v>OKLAHOMA CITY,OK 73162-</v>
          </cell>
          <cell r="E43" t="str">
            <v>73162</v>
          </cell>
          <cell r="F43" t="str">
            <v>Private</v>
          </cell>
          <cell r="G43" t="str">
            <v>Yes</v>
          </cell>
          <cell r="H43">
            <v>370240</v>
          </cell>
          <cell r="I43">
            <v>43830</v>
          </cell>
          <cell r="J43">
            <v>7</v>
          </cell>
          <cell r="K43">
            <v>63444.01</v>
          </cell>
          <cell r="L43">
            <v>11990.39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3.2599</v>
          </cell>
          <cell r="T43">
            <v>4</v>
          </cell>
          <cell r="V43"/>
        </row>
        <row r="44">
          <cell r="A44" t="str">
            <v>100699700A</v>
          </cell>
          <cell r="B44" t="str">
            <v>010</v>
          </cell>
          <cell r="C44" t="str">
            <v>INTEGRIS GROVE HOSPITAL</v>
          </cell>
          <cell r="D44" t="str">
            <v>GROVE,OK 74344-5304</v>
          </cell>
          <cell r="E44" t="str">
            <v>74344</v>
          </cell>
          <cell r="F44" t="str">
            <v>Private</v>
          </cell>
          <cell r="G44" t="str">
            <v>Yes</v>
          </cell>
          <cell r="H44">
            <v>370113</v>
          </cell>
          <cell r="I44">
            <v>43646</v>
          </cell>
          <cell r="J44">
            <v>1223</v>
          </cell>
          <cell r="K44">
            <v>8853100.7599999998</v>
          </cell>
          <cell r="L44">
            <v>1421494.89</v>
          </cell>
          <cell r="M44">
            <v>81165.150000000023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504.82300000000032</v>
          </cell>
          <cell r="T44">
            <v>585</v>
          </cell>
          <cell r="V44"/>
        </row>
        <row r="45">
          <cell r="A45" t="str">
            <v>200405550A</v>
          </cell>
          <cell r="B45" t="str">
            <v>010</v>
          </cell>
          <cell r="C45" t="str">
            <v>INTEGRIS HEALTH EDMOND, INC.</v>
          </cell>
          <cell r="D45" t="str">
            <v>EDMOND,OK 73034-8864</v>
          </cell>
          <cell r="E45" t="str">
            <v>73034</v>
          </cell>
          <cell r="F45" t="str">
            <v>Private</v>
          </cell>
          <cell r="G45" t="str">
            <v>Yes</v>
          </cell>
          <cell r="H45">
            <v>370236</v>
          </cell>
          <cell r="I45">
            <v>43646</v>
          </cell>
          <cell r="J45">
            <v>1658</v>
          </cell>
          <cell r="K45">
            <v>11820043.039999999</v>
          </cell>
          <cell r="L45">
            <v>1478568.63</v>
          </cell>
          <cell r="M45">
            <v>107941.76000000001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504.12580000000037</v>
          </cell>
          <cell r="T45">
            <v>614</v>
          </cell>
          <cell r="V45"/>
        </row>
        <row r="46">
          <cell r="A46" t="str">
            <v>100699440A</v>
          </cell>
          <cell r="B46" t="str">
            <v>010</v>
          </cell>
          <cell r="C46" t="str">
            <v>INTEGRIS MIAMI HOSPITAL</v>
          </cell>
          <cell r="D46" t="str">
            <v>MIAMI,OK 74354-</v>
          </cell>
          <cell r="E46" t="str">
            <v>74354</v>
          </cell>
          <cell r="F46" t="str">
            <v>Private</v>
          </cell>
          <cell r="G46" t="str">
            <v>Yes</v>
          </cell>
          <cell r="H46">
            <v>370004</v>
          </cell>
          <cell r="I46">
            <v>43646</v>
          </cell>
          <cell r="J46">
            <v>1195</v>
          </cell>
          <cell r="K46">
            <v>7713326.1799999997</v>
          </cell>
          <cell r="L46">
            <v>1283337.8500000001</v>
          </cell>
          <cell r="M46">
            <v>76413.940000000017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459.6354</v>
          </cell>
          <cell r="T46">
            <v>541</v>
          </cell>
          <cell r="V46"/>
        </row>
        <row r="47">
          <cell r="A47" t="str">
            <v>100700200A</v>
          </cell>
          <cell r="B47" t="str">
            <v>010</v>
          </cell>
          <cell r="C47" t="str">
            <v>INTEGRIS SOUTHWEST MEDICAL</v>
          </cell>
          <cell r="D47" t="str">
            <v>OKLAHOMA CITY,OK 73109-3413</v>
          </cell>
          <cell r="E47" t="str">
            <v>73109</v>
          </cell>
          <cell r="F47" t="str">
            <v>Private</v>
          </cell>
          <cell r="G47" t="str">
            <v>Yes</v>
          </cell>
          <cell r="H47">
            <v>370106</v>
          </cell>
          <cell r="I47">
            <v>43646</v>
          </cell>
          <cell r="J47">
            <v>11248</v>
          </cell>
          <cell r="K47">
            <v>103011144.3</v>
          </cell>
          <cell r="L47">
            <v>11708216.300000001</v>
          </cell>
          <cell r="M47">
            <v>279927.27999999997</v>
          </cell>
          <cell r="N47">
            <v>72499</v>
          </cell>
          <cell r="O47">
            <v>0</v>
          </cell>
          <cell r="P47">
            <v>0</v>
          </cell>
          <cell r="Q47">
            <v>0</v>
          </cell>
          <cell r="S47">
            <v>3379.4333000000029</v>
          </cell>
          <cell r="T47">
            <v>2999</v>
          </cell>
          <cell r="V47"/>
        </row>
        <row r="48">
          <cell r="A48" t="str">
            <v>100699490A</v>
          </cell>
          <cell r="B48" t="str">
            <v>010</v>
          </cell>
          <cell r="C48" t="str">
            <v>JANE PHILLIPS EP HSP</v>
          </cell>
          <cell r="D48" t="str">
            <v>BARTLESVILLE,OK 74006-</v>
          </cell>
          <cell r="E48" t="str">
            <v>74006</v>
          </cell>
          <cell r="F48" t="str">
            <v>Private</v>
          </cell>
          <cell r="G48" t="str">
            <v>Yes</v>
          </cell>
          <cell r="H48">
            <v>370018</v>
          </cell>
          <cell r="I48">
            <v>43646</v>
          </cell>
          <cell r="J48">
            <v>1731</v>
          </cell>
          <cell r="K48">
            <v>9243272.6600000001</v>
          </cell>
          <cell r="L48">
            <v>2673180.89</v>
          </cell>
          <cell r="M48">
            <v>115096.06999999998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752.95260000000019</v>
          </cell>
          <cell r="T48">
            <v>711</v>
          </cell>
          <cell r="V48"/>
        </row>
        <row r="49">
          <cell r="A49" t="str">
            <v>100699420A</v>
          </cell>
          <cell r="B49" t="str">
            <v>010</v>
          </cell>
          <cell r="C49" t="str">
            <v>KAY COUNTY OKLAHOMA HOSPITAL</v>
          </cell>
          <cell r="D49" t="str">
            <v>PONCA CITY,OK 74601-</v>
          </cell>
          <cell r="E49" t="str">
            <v>74601</v>
          </cell>
          <cell r="F49" t="str">
            <v>Private</v>
          </cell>
          <cell r="G49" t="str">
            <v>Yes</v>
          </cell>
          <cell r="H49">
            <v>370006</v>
          </cell>
          <cell r="I49">
            <v>43616</v>
          </cell>
          <cell r="J49">
            <v>2485</v>
          </cell>
          <cell r="K49">
            <v>23849999.449999999</v>
          </cell>
          <cell r="L49">
            <v>2332330.63</v>
          </cell>
          <cell r="M49">
            <v>151616.77999999994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899.51350000000093</v>
          </cell>
          <cell r="T49">
            <v>970</v>
          </cell>
          <cell r="V49"/>
        </row>
        <row r="50">
          <cell r="A50" t="str">
            <v>100700030A</v>
          </cell>
          <cell r="B50" t="str">
            <v>010</v>
          </cell>
          <cell r="C50" t="str">
            <v>MEMORIAL HOSPITAL</v>
          </cell>
          <cell r="D50" t="str">
            <v>STILWELL,OK 74960-</v>
          </cell>
          <cell r="E50" t="str">
            <v>74960</v>
          </cell>
          <cell r="F50" t="str">
            <v>Private</v>
          </cell>
          <cell r="G50" t="str">
            <v>Yes</v>
          </cell>
          <cell r="H50">
            <v>370178</v>
          </cell>
          <cell r="I50">
            <v>43646</v>
          </cell>
          <cell r="J50">
            <v>754</v>
          </cell>
          <cell r="K50">
            <v>1764585.75</v>
          </cell>
          <cell r="L50">
            <v>786256.45</v>
          </cell>
          <cell r="M50">
            <v>3214.82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221.24559999999991</v>
          </cell>
          <cell r="T50">
            <v>244</v>
          </cell>
          <cell r="V50"/>
        </row>
        <row r="51">
          <cell r="A51" t="str">
            <v>100699390A</v>
          </cell>
          <cell r="B51" t="str">
            <v>010</v>
          </cell>
          <cell r="C51" t="str">
            <v>MERCY HEALTH CENTER</v>
          </cell>
          <cell r="D51" t="str">
            <v>OKLAHOMA CITY,OK 73120-8362</v>
          </cell>
          <cell r="E51" t="str">
            <v>73120</v>
          </cell>
          <cell r="F51" t="str">
            <v>Private</v>
          </cell>
          <cell r="G51" t="str">
            <v>Yes</v>
          </cell>
          <cell r="H51">
            <v>370013</v>
          </cell>
          <cell r="I51">
            <v>43646</v>
          </cell>
          <cell r="J51">
            <v>14746</v>
          </cell>
          <cell r="K51">
            <v>86601565.090000004</v>
          </cell>
          <cell r="L51">
            <v>12434641.119999999</v>
          </cell>
          <cell r="M51">
            <v>1196698.7299999988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3829.2040000000325</v>
          </cell>
          <cell r="T51">
            <v>3437</v>
          </cell>
          <cell r="V51"/>
        </row>
        <row r="52">
          <cell r="A52" t="str">
            <v>200509290A</v>
          </cell>
          <cell r="B52" t="str">
            <v>010</v>
          </cell>
          <cell r="C52" t="str">
            <v>MERCY HOSPITAL ADA, INC.</v>
          </cell>
          <cell r="D52" t="str">
            <v>ADA,OK 74820-4610</v>
          </cell>
          <cell r="E52" t="str">
            <v>74820</v>
          </cell>
          <cell r="F52" t="str">
            <v>Private</v>
          </cell>
          <cell r="G52" t="str">
            <v>Yes</v>
          </cell>
          <cell r="H52">
            <v>370020</v>
          </cell>
          <cell r="I52">
            <v>43646</v>
          </cell>
          <cell r="J52">
            <v>2731</v>
          </cell>
          <cell r="K52">
            <v>14710398.51</v>
          </cell>
          <cell r="L52">
            <v>3462058.6</v>
          </cell>
          <cell r="M52">
            <v>188142.65999999997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1029.5601000000024</v>
          </cell>
          <cell r="T52">
            <v>971</v>
          </cell>
          <cell r="V52"/>
        </row>
        <row r="53">
          <cell r="A53" t="str">
            <v>100262320C</v>
          </cell>
          <cell r="B53" t="str">
            <v>010</v>
          </cell>
          <cell r="C53" t="str">
            <v>MERCY HOSPITAL ARDMORE</v>
          </cell>
          <cell r="D53" t="str">
            <v>ARDMORE,OK 73401-</v>
          </cell>
          <cell r="E53" t="str">
            <v>73401</v>
          </cell>
          <cell r="F53" t="str">
            <v>Private</v>
          </cell>
          <cell r="G53" t="str">
            <v>Yes</v>
          </cell>
          <cell r="H53">
            <v>370047</v>
          </cell>
          <cell r="I53">
            <v>43646</v>
          </cell>
          <cell r="J53">
            <v>3579</v>
          </cell>
          <cell r="K53">
            <v>21334205.949999999</v>
          </cell>
          <cell r="L53">
            <v>4725386.74</v>
          </cell>
          <cell r="M53">
            <v>250398.94999999995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/>
          <cell r="S53">
            <v>1413.3303000000069</v>
          </cell>
          <cell r="T53">
            <v>1520</v>
          </cell>
          <cell r="V53"/>
        </row>
        <row r="54">
          <cell r="A54" t="str">
            <v>200320810D</v>
          </cell>
          <cell r="B54" t="str">
            <v>010</v>
          </cell>
          <cell r="C54" t="str">
            <v>MERCY HOSPITAL EL RENO INC</v>
          </cell>
          <cell r="D54" t="str">
            <v>EL RENO,OK 73036-2109</v>
          </cell>
          <cell r="E54" t="str">
            <v>73036</v>
          </cell>
          <cell r="F54" t="str">
            <v>Private</v>
          </cell>
          <cell r="G54" t="str">
            <v>Yes</v>
          </cell>
          <cell r="H54">
            <v>370011</v>
          </cell>
          <cell r="I54">
            <v>43586</v>
          </cell>
          <cell r="J54">
            <v>3</v>
          </cell>
          <cell r="K54">
            <v>32252.3</v>
          </cell>
          <cell r="L54">
            <v>0</v>
          </cell>
          <cell r="M54">
            <v>6643.52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1.3375999999999999</v>
          </cell>
          <cell r="T54">
            <v>1</v>
          </cell>
          <cell r="V54"/>
        </row>
        <row r="55">
          <cell r="A55" t="str">
            <v>100700490A</v>
          </cell>
          <cell r="B55" t="str">
            <v>010</v>
          </cell>
          <cell r="C55" t="str">
            <v>MIDWEST REGIONAL MEDICAL</v>
          </cell>
          <cell r="D55" t="str">
            <v>MIDWEST CITY,OK 73110-</v>
          </cell>
          <cell r="E55" t="str">
            <v>73110</v>
          </cell>
          <cell r="F55" t="str">
            <v>Private</v>
          </cell>
          <cell r="G55" t="str">
            <v>Yes</v>
          </cell>
          <cell r="H55">
            <v>370094</v>
          </cell>
          <cell r="I55">
            <v>43646</v>
          </cell>
          <cell r="J55">
            <v>4142</v>
          </cell>
          <cell r="K55">
            <v>80708808.709999993</v>
          </cell>
          <cell r="L55">
            <v>4949314.1100000003</v>
          </cell>
          <cell r="M55">
            <v>136843.82999999999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1443.2695000000053</v>
          </cell>
          <cell r="T55">
            <v>1334</v>
          </cell>
          <cell r="V55"/>
        </row>
        <row r="56">
          <cell r="A56" t="str">
            <v>200035670C</v>
          </cell>
          <cell r="B56" t="str">
            <v>010</v>
          </cell>
          <cell r="C56" t="str">
            <v>NORTHWEST SURGICAL HOSPITAL</v>
          </cell>
          <cell r="D56" t="str">
            <v>OKLAHOMA CITY,OK 73120-4419</v>
          </cell>
          <cell r="E56" t="str">
            <v>73120</v>
          </cell>
          <cell r="F56" t="str">
            <v>Private</v>
          </cell>
          <cell r="G56" t="str">
            <v>Yes</v>
          </cell>
          <cell r="H56">
            <v>370192</v>
          </cell>
          <cell r="I56">
            <v>43830</v>
          </cell>
          <cell r="J56">
            <v>15</v>
          </cell>
          <cell r="K56">
            <v>300211.82</v>
          </cell>
          <cell r="L56">
            <v>45190.95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12.090999999999999</v>
          </cell>
          <cell r="T56">
            <v>6</v>
          </cell>
          <cell r="V56"/>
        </row>
        <row r="57">
          <cell r="A57" t="str">
            <v>200280620A</v>
          </cell>
          <cell r="B57" t="str">
            <v>010</v>
          </cell>
          <cell r="C57" t="str">
            <v>OKLAHOMA HEART HOSPITAL</v>
          </cell>
          <cell r="D57" t="str">
            <v>OKLAHOMA CITY,OK 73135-2610</v>
          </cell>
          <cell r="E57" t="str">
            <v>73135</v>
          </cell>
          <cell r="F57" t="str">
            <v>Private</v>
          </cell>
          <cell r="G57" t="str">
            <v>Yes</v>
          </cell>
          <cell r="H57">
            <v>370234</v>
          </cell>
          <cell r="I57">
            <v>43830</v>
          </cell>
          <cell r="J57">
            <v>934</v>
          </cell>
          <cell r="K57">
            <v>9793262.4800000004</v>
          </cell>
          <cell r="L57">
            <v>2145257.2799999998</v>
          </cell>
          <cell r="M57">
            <v>67712.72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485.6936</v>
          </cell>
          <cell r="T57">
            <v>203</v>
          </cell>
          <cell r="V57"/>
        </row>
        <row r="58">
          <cell r="A58" t="str">
            <v>200242900A</v>
          </cell>
          <cell r="B58" t="str">
            <v>010</v>
          </cell>
          <cell r="C58" t="str">
            <v>OKLAHOMA STATE UNIVERSITY MEDICAL TRUST</v>
          </cell>
          <cell r="D58" t="str">
            <v>TULSA,OK 74127-</v>
          </cell>
          <cell r="E58" t="str">
            <v>74127</v>
          </cell>
          <cell r="F58" t="str">
            <v>Private</v>
          </cell>
          <cell r="G58" t="str">
            <v>Yes</v>
          </cell>
          <cell r="H58">
            <v>370078</v>
          </cell>
          <cell r="I58">
            <v>43646</v>
          </cell>
          <cell r="J58">
            <v>5168</v>
          </cell>
          <cell r="K58">
            <v>46237945.920000002</v>
          </cell>
          <cell r="L58">
            <v>7966690.8099999996</v>
          </cell>
          <cell r="M58">
            <v>88913.35000000002</v>
          </cell>
          <cell r="N58">
            <v>194606</v>
          </cell>
          <cell r="O58">
            <v>17937338</v>
          </cell>
          <cell r="P58">
            <v>0</v>
          </cell>
          <cell r="Q58">
            <v>0</v>
          </cell>
          <cell r="S58">
            <v>1897.4949000000033</v>
          </cell>
          <cell r="T58">
            <v>1417</v>
          </cell>
          <cell r="V58"/>
        </row>
        <row r="59">
          <cell r="A59" t="str">
            <v>100699570A</v>
          </cell>
          <cell r="B59" t="str">
            <v>010</v>
          </cell>
          <cell r="C59" t="str">
            <v>SAINT FRANCIS HOSPITAL</v>
          </cell>
          <cell r="D59" t="str">
            <v>TULSA,OK 74136-0001</v>
          </cell>
          <cell r="E59" t="str">
            <v>74136</v>
          </cell>
          <cell r="F59" t="str">
            <v>Private</v>
          </cell>
          <cell r="G59" t="str">
            <v>Yes</v>
          </cell>
          <cell r="H59">
            <v>370091</v>
          </cell>
          <cell r="I59">
            <v>43646</v>
          </cell>
          <cell r="J59">
            <v>59911</v>
          </cell>
          <cell r="K59">
            <v>387164990.10000002</v>
          </cell>
          <cell r="L59">
            <v>66065067.869999997</v>
          </cell>
          <cell r="M59">
            <v>2721081.9000000036</v>
          </cell>
          <cell r="N59">
            <v>649758</v>
          </cell>
          <cell r="O59">
            <v>0</v>
          </cell>
          <cell r="P59">
            <v>0</v>
          </cell>
          <cell r="Q59">
            <v>1652.33</v>
          </cell>
          <cell r="S59">
            <v>16508.065299999722</v>
          </cell>
          <cell r="T59">
            <v>12464</v>
          </cell>
          <cell r="V59"/>
        </row>
        <row r="60">
          <cell r="A60" t="str">
            <v>200700900A</v>
          </cell>
          <cell r="B60" t="str">
            <v>010</v>
          </cell>
          <cell r="C60" t="str">
            <v>SAINT FRANCIS HOSPITAL MUSKOGEE INC</v>
          </cell>
          <cell r="D60" t="str">
            <v>MUSKOGEE,OK 74401-5075</v>
          </cell>
          <cell r="E60" t="str">
            <v>74401</v>
          </cell>
          <cell r="F60" t="str">
            <v>Private</v>
          </cell>
          <cell r="G60" t="str">
            <v>Yes</v>
          </cell>
          <cell r="H60">
            <v>370025</v>
          </cell>
          <cell r="I60">
            <v>43646</v>
          </cell>
          <cell r="J60">
            <v>8144</v>
          </cell>
          <cell r="K60">
            <v>48723441.030000001</v>
          </cell>
          <cell r="L60">
            <v>9065387.1500000004</v>
          </cell>
          <cell r="M60">
            <v>322165.07999999996</v>
          </cell>
          <cell r="N60">
            <v>0</v>
          </cell>
          <cell r="O60">
            <v>0</v>
          </cell>
          <cell r="P60">
            <v>0</v>
          </cell>
          <cell r="Q60">
            <v>9203.84</v>
          </cell>
          <cell r="S60">
            <v>2376.0423000000051</v>
          </cell>
          <cell r="T60">
            <v>2065</v>
          </cell>
          <cell r="V60"/>
        </row>
        <row r="61">
          <cell r="A61" t="str">
            <v>200031310A</v>
          </cell>
          <cell r="B61" t="str">
            <v>010</v>
          </cell>
          <cell r="C61" t="str">
            <v>SAINT FRANCIS HOSPITAL SOUTH</v>
          </cell>
          <cell r="D61" t="str">
            <v>TULSA,OK 74133-</v>
          </cell>
          <cell r="E61" t="str">
            <v>74133</v>
          </cell>
          <cell r="F61" t="str">
            <v>Private</v>
          </cell>
          <cell r="G61" t="str">
            <v>Yes</v>
          </cell>
          <cell r="H61">
            <v>370218</v>
          </cell>
          <cell r="I61">
            <v>43646</v>
          </cell>
          <cell r="J61">
            <v>4113</v>
          </cell>
          <cell r="K61">
            <v>18610705.379999999</v>
          </cell>
          <cell r="L61">
            <v>3964393.33</v>
          </cell>
          <cell r="M61">
            <v>246581.17999999993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1354.2191000000043</v>
          </cell>
          <cell r="T61">
            <v>1345</v>
          </cell>
          <cell r="V61"/>
        </row>
        <row r="62">
          <cell r="A62" t="str">
            <v>200196450C</v>
          </cell>
          <cell r="B62" t="str">
            <v>010</v>
          </cell>
          <cell r="C62" t="str">
            <v>SEMINOLE HMA LLC</v>
          </cell>
          <cell r="D62" t="str">
            <v>SEMINOLE,OK 74868-1917</v>
          </cell>
          <cell r="E62" t="str">
            <v>74868</v>
          </cell>
          <cell r="F62" t="str">
            <v>Private</v>
          </cell>
          <cell r="G62" t="str">
            <v>Yes</v>
          </cell>
          <cell r="H62">
            <v>370229</v>
          </cell>
          <cell r="I62">
            <v>43921</v>
          </cell>
          <cell r="J62">
            <v>171</v>
          </cell>
          <cell r="K62">
            <v>1155147.98</v>
          </cell>
          <cell r="L62">
            <v>230052.99</v>
          </cell>
          <cell r="M62">
            <v>12110.78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64.888199999999983</v>
          </cell>
          <cell r="T62">
            <v>67</v>
          </cell>
          <cell r="V62"/>
        </row>
        <row r="63">
          <cell r="A63" t="str">
            <v>100697950B</v>
          </cell>
          <cell r="B63" t="str">
            <v>010</v>
          </cell>
          <cell r="C63" t="str">
            <v>SOUTHWESTERN MEDICAL CENTER</v>
          </cell>
          <cell r="D63" t="str">
            <v>LAWTON,OK 73505-9635</v>
          </cell>
          <cell r="E63" t="str">
            <v>73505</v>
          </cell>
          <cell r="F63" t="str">
            <v>Private</v>
          </cell>
          <cell r="G63" t="str">
            <v>Yes</v>
          </cell>
          <cell r="H63">
            <v>370097</v>
          </cell>
          <cell r="I63">
            <v>43769</v>
          </cell>
          <cell r="J63">
            <v>2014</v>
          </cell>
          <cell r="K63">
            <v>15930826.66</v>
          </cell>
          <cell r="L63">
            <v>2238545.91</v>
          </cell>
          <cell r="M63">
            <v>140543.02999999988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706.24950000000035</v>
          </cell>
          <cell r="T63">
            <v>768</v>
          </cell>
          <cell r="V63"/>
        </row>
        <row r="64">
          <cell r="A64" t="str">
            <v>100691720C</v>
          </cell>
          <cell r="B64" t="str">
            <v>010</v>
          </cell>
          <cell r="C64" t="str">
            <v>SOUTHWESTERN REGIONAL MEDICAL CENTER</v>
          </cell>
          <cell r="D64" t="str">
            <v>TULSA,OK 74133-</v>
          </cell>
          <cell r="E64" t="str">
            <v>74133</v>
          </cell>
          <cell r="F64" t="str">
            <v>Private</v>
          </cell>
          <cell r="G64" t="str">
            <v>Yes</v>
          </cell>
          <cell r="H64">
            <v>370190</v>
          </cell>
          <cell r="I64">
            <v>43646</v>
          </cell>
          <cell r="J64">
            <v>17</v>
          </cell>
          <cell r="K64">
            <v>304114.33</v>
          </cell>
          <cell r="L64">
            <v>38888.639999999999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6.9029999999999996</v>
          </cell>
          <cell r="T64">
            <v>3</v>
          </cell>
          <cell r="V64"/>
        </row>
        <row r="65">
          <cell r="A65" t="str">
            <v>100699540A</v>
          </cell>
          <cell r="B65" t="str">
            <v>010</v>
          </cell>
          <cell r="C65" t="str">
            <v>ST ANTHONY HSP</v>
          </cell>
          <cell r="D65" t="str">
            <v>OKLAHOMA CITY,OK 73102-1036</v>
          </cell>
          <cell r="E65" t="str">
            <v>73102</v>
          </cell>
          <cell r="F65" t="str">
            <v>Private</v>
          </cell>
          <cell r="G65" t="str">
            <v>Yes</v>
          </cell>
          <cell r="H65">
            <v>370037</v>
          </cell>
          <cell r="I65">
            <v>43830</v>
          </cell>
          <cell r="J65">
            <v>20742</v>
          </cell>
          <cell r="K65">
            <v>146392821.09</v>
          </cell>
          <cell r="L65">
            <v>18541976.420000002</v>
          </cell>
          <cell r="M65">
            <v>1640588.1699999997</v>
          </cell>
          <cell r="N65">
            <v>714959</v>
          </cell>
          <cell r="O65">
            <v>0</v>
          </cell>
          <cell r="P65">
            <v>0</v>
          </cell>
          <cell r="Q65">
            <v>77369.27</v>
          </cell>
          <cell r="S65">
            <v>5136.5807000000086</v>
          </cell>
          <cell r="T65">
            <v>3906</v>
          </cell>
          <cell r="V65"/>
        </row>
        <row r="66">
          <cell r="A66" t="str">
            <v>100740840B</v>
          </cell>
          <cell r="B66" t="str">
            <v>010</v>
          </cell>
          <cell r="C66" t="str">
            <v>ST ANTHONY SHAWNEE HOSPITAL</v>
          </cell>
          <cell r="D66" t="str">
            <v>SHAWNEE,OK 74804-1743</v>
          </cell>
          <cell r="E66" t="str">
            <v>74804</v>
          </cell>
          <cell r="F66" t="str">
            <v>Private</v>
          </cell>
          <cell r="G66" t="str">
            <v>Yes</v>
          </cell>
          <cell r="H66">
            <v>370149</v>
          </cell>
          <cell r="I66">
            <v>43830</v>
          </cell>
          <cell r="J66">
            <v>3189</v>
          </cell>
          <cell r="K66">
            <v>11407890.59</v>
          </cell>
          <cell r="L66">
            <v>2951582.19</v>
          </cell>
          <cell r="M66">
            <v>454203.47000000009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1142.9508000000021</v>
          </cell>
          <cell r="T66">
            <v>1388</v>
          </cell>
          <cell r="V66"/>
        </row>
        <row r="67">
          <cell r="A67" t="str">
            <v>200310990A</v>
          </cell>
          <cell r="B67" t="str">
            <v>010</v>
          </cell>
          <cell r="C67" t="str">
            <v>ST JOHN BROKEN ARROW, INC</v>
          </cell>
          <cell r="D67" t="str">
            <v>BROKEN ARROW,OK 74012-4900</v>
          </cell>
          <cell r="E67" t="str">
            <v>74012</v>
          </cell>
          <cell r="F67" t="str">
            <v>Private</v>
          </cell>
          <cell r="G67" t="str">
            <v>Yes</v>
          </cell>
          <cell r="H67">
            <v>370235</v>
          </cell>
          <cell r="I67">
            <v>43646</v>
          </cell>
          <cell r="J67">
            <v>171</v>
          </cell>
          <cell r="K67">
            <v>1387013.83</v>
          </cell>
          <cell r="L67">
            <v>321626.42</v>
          </cell>
          <cell r="M67">
            <v>18674.439999999999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85.26700000000001</v>
          </cell>
          <cell r="T67">
            <v>55</v>
          </cell>
          <cell r="V67"/>
        </row>
        <row r="68">
          <cell r="A68" t="str">
            <v>100699400A</v>
          </cell>
          <cell r="B68" t="str">
            <v>010</v>
          </cell>
          <cell r="C68" t="str">
            <v>ST JOHN MED CTR</v>
          </cell>
          <cell r="D68" t="str">
            <v>TULSA,OK 74104-6520</v>
          </cell>
          <cell r="E68" t="str">
            <v>74104</v>
          </cell>
          <cell r="F68" t="str">
            <v>Private</v>
          </cell>
          <cell r="G68" t="str">
            <v>Yes</v>
          </cell>
          <cell r="H68">
            <v>370114</v>
          </cell>
          <cell r="I68">
            <v>43646</v>
          </cell>
          <cell r="J68">
            <v>20904</v>
          </cell>
          <cell r="K68">
            <v>117305437.69</v>
          </cell>
          <cell r="L68">
            <v>24020552.199999999</v>
          </cell>
          <cell r="M68">
            <v>2156205.79</v>
          </cell>
          <cell r="N68">
            <v>574764</v>
          </cell>
          <cell r="O68">
            <v>0</v>
          </cell>
          <cell r="P68">
            <v>29017.8</v>
          </cell>
          <cell r="Q68">
            <v>0</v>
          </cell>
          <cell r="S68">
            <v>5749.6774000000232</v>
          </cell>
          <cell r="T68">
            <v>3756</v>
          </cell>
          <cell r="V68"/>
        </row>
        <row r="69">
          <cell r="A69" t="str">
            <v>200106410A</v>
          </cell>
          <cell r="B69" t="str">
            <v>010</v>
          </cell>
          <cell r="C69" t="str">
            <v>ST JOHN OWASSO</v>
          </cell>
          <cell r="D69" t="str">
            <v>OWASSO,OK 74055-4600</v>
          </cell>
          <cell r="E69" t="str">
            <v>74055</v>
          </cell>
          <cell r="F69" t="str">
            <v>Private</v>
          </cell>
          <cell r="G69" t="str">
            <v>Yes</v>
          </cell>
          <cell r="H69">
            <v>370227</v>
          </cell>
          <cell r="I69">
            <v>43646</v>
          </cell>
          <cell r="J69">
            <v>1091</v>
          </cell>
          <cell r="K69">
            <v>5064035.54</v>
          </cell>
          <cell r="L69">
            <v>884854</v>
          </cell>
          <cell r="M69">
            <v>118259.96000000002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389.18430000000012</v>
          </cell>
          <cell r="T69">
            <v>476</v>
          </cell>
          <cell r="V69"/>
        </row>
        <row r="70">
          <cell r="A70" t="str">
            <v>100690020A</v>
          </cell>
          <cell r="B70" t="str">
            <v>010</v>
          </cell>
          <cell r="C70" t="str">
            <v>ST MARY'S REGIONAL CTR</v>
          </cell>
          <cell r="D70" t="str">
            <v>ENID,OK 73701-</v>
          </cell>
          <cell r="E70" t="str">
            <v>73701</v>
          </cell>
          <cell r="F70" t="str">
            <v>Private</v>
          </cell>
          <cell r="G70" t="str">
            <v>Yes</v>
          </cell>
          <cell r="H70">
            <v>370026</v>
          </cell>
          <cell r="I70">
            <v>43830</v>
          </cell>
          <cell r="J70">
            <v>2174</v>
          </cell>
          <cell r="K70">
            <v>18445674.75</v>
          </cell>
          <cell r="L70">
            <v>1996554.69</v>
          </cell>
          <cell r="M70">
            <v>56254.10000000002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637.6256999999996</v>
          </cell>
          <cell r="T70">
            <v>630</v>
          </cell>
          <cell r="V70"/>
        </row>
        <row r="71">
          <cell r="A71" t="str">
            <v>200292720A</v>
          </cell>
          <cell r="B71" t="str">
            <v>010</v>
          </cell>
          <cell r="C71" t="str">
            <v>SUMMIT MEDICAL CENTER, LLC</v>
          </cell>
          <cell r="D71" t="str">
            <v>EDMOND,OK 73013-3023</v>
          </cell>
          <cell r="E71" t="str">
            <v>73013</v>
          </cell>
          <cell r="F71" t="str">
            <v>Private</v>
          </cell>
          <cell r="G71" t="str">
            <v>Yes</v>
          </cell>
          <cell r="H71">
            <v>370225</v>
          </cell>
          <cell r="I71">
            <v>43830</v>
          </cell>
          <cell r="J71">
            <v>9</v>
          </cell>
          <cell r="K71">
            <v>186283.55</v>
          </cell>
          <cell r="L71">
            <v>37618.51</v>
          </cell>
          <cell r="M71">
            <v>4003.35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8.1868999999999996</v>
          </cell>
          <cell r="T71">
            <v>4</v>
          </cell>
          <cell r="V71"/>
        </row>
        <row r="72">
          <cell r="A72" t="str">
            <v>200019120A</v>
          </cell>
          <cell r="B72" t="str">
            <v>010</v>
          </cell>
          <cell r="C72" t="str">
            <v>WOODWARD HEALTH SYSTEM LLC</v>
          </cell>
          <cell r="D72" t="str">
            <v>WOODWARD,OK 73801-2448</v>
          </cell>
          <cell r="E72" t="str">
            <v>73801</v>
          </cell>
          <cell r="F72" t="str">
            <v>Private</v>
          </cell>
          <cell r="G72" t="str">
            <v>Yes</v>
          </cell>
          <cell r="H72">
            <v>370002</v>
          </cell>
          <cell r="I72">
            <v>43616</v>
          </cell>
          <cell r="J72">
            <v>805</v>
          </cell>
          <cell r="K72">
            <v>6137036.1799999997</v>
          </cell>
          <cell r="L72">
            <v>722640.07</v>
          </cell>
          <cell r="M72">
            <v>72104.27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S72">
            <v>302.31029999999981</v>
          </cell>
          <cell r="T72">
            <v>379</v>
          </cell>
          <cell r="V72"/>
        </row>
        <row r="73">
          <cell r="A73" t="str">
            <v>200702430B</v>
          </cell>
          <cell r="B73" t="str">
            <v>010</v>
          </cell>
          <cell r="C73" t="str">
            <v>SAINT FRANCIS HOSPITAL VINITA</v>
          </cell>
          <cell r="D73" t="str">
            <v>VINITA,OK 74301-1422</v>
          </cell>
          <cell r="E73" t="str">
            <v>74301</v>
          </cell>
          <cell r="F73" t="str">
            <v xml:space="preserve">Private </v>
          </cell>
          <cell r="G73" t="str">
            <v>Yes</v>
          </cell>
          <cell r="H73">
            <v>370237</v>
          </cell>
          <cell r="I73">
            <v>43646</v>
          </cell>
          <cell r="J73">
            <v>263</v>
          </cell>
          <cell r="K73">
            <v>1346871.76</v>
          </cell>
          <cell r="L73">
            <v>368239.08</v>
          </cell>
          <cell r="M73">
            <v>8631.35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93.68519999999998</v>
          </cell>
          <cell r="T73">
            <v>89</v>
          </cell>
          <cell r="V73"/>
        </row>
        <row r="74">
          <cell r="A74" t="str">
            <v>200080160A</v>
          </cell>
          <cell r="B74" t="str">
            <v>010</v>
          </cell>
          <cell r="C74" t="str">
            <v>CHG CORNERSTONE HOSPITAL OF OKLAHOMA - SHAWNEE</v>
          </cell>
          <cell r="D74" t="str">
            <v>SHAWNEE,OK 74801-</v>
          </cell>
          <cell r="E74" t="str">
            <v>74801</v>
          </cell>
          <cell r="F74" t="str">
            <v>Private - LTCH</v>
          </cell>
          <cell r="G74" t="str">
            <v>Yes</v>
          </cell>
          <cell r="H74">
            <v>372019</v>
          </cell>
          <cell r="I74">
            <v>43708</v>
          </cell>
          <cell r="J74">
            <v>676</v>
          </cell>
          <cell r="K74">
            <v>5772921.1600000001</v>
          </cell>
          <cell r="L74">
            <v>395693.53</v>
          </cell>
          <cell r="M74">
            <v>131994.51999999999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71.494600000000005</v>
          </cell>
          <cell r="T74">
            <v>28</v>
          </cell>
          <cell r="V74"/>
        </row>
        <row r="75">
          <cell r="A75" t="str">
            <v>200119790A</v>
          </cell>
          <cell r="B75" t="str">
            <v>010</v>
          </cell>
          <cell r="C75" t="str">
            <v>CORNERSTONE HOSPITAL OF OKLAHOMA - MUSKOGEE</v>
          </cell>
          <cell r="D75" t="str">
            <v>MUSKOGEE,OK 74403-4916</v>
          </cell>
          <cell r="E75" t="str">
            <v>74403</v>
          </cell>
          <cell r="F75" t="str">
            <v>Private - LTCH</v>
          </cell>
          <cell r="G75" t="str">
            <v>Yes</v>
          </cell>
          <cell r="H75">
            <v>372022</v>
          </cell>
          <cell r="I75">
            <v>43646</v>
          </cell>
          <cell r="J75">
            <v>2420</v>
          </cell>
          <cell r="K75">
            <v>26275033.199999999</v>
          </cell>
          <cell r="L75">
            <v>2645712.23</v>
          </cell>
          <cell r="M75">
            <v>116195.06999999999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451.32170000000008</v>
          </cell>
          <cell r="T75">
            <v>94</v>
          </cell>
          <cell r="V75"/>
        </row>
        <row r="76">
          <cell r="A76" t="str">
            <v>200347120A</v>
          </cell>
          <cell r="B76" t="str">
            <v>010</v>
          </cell>
          <cell r="C76" t="str">
            <v>LTAC HOSPITAL OF EDMOND, LLC</v>
          </cell>
          <cell r="D76" t="str">
            <v>EDMOND,OK 73034-5705</v>
          </cell>
          <cell r="E76" t="str">
            <v>73034</v>
          </cell>
          <cell r="F76" t="str">
            <v>Private - LTCH</v>
          </cell>
          <cell r="G76" t="str">
            <v>Yes</v>
          </cell>
          <cell r="H76">
            <v>372005</v>
          </cell>
          <cell r="I76">
            <v>43616</v>
          </cell>
          <cell r="J76">
            <v>296</v>
          </cell>
          <cell r="K76">
            <v>1193983.43</v>
          </cell>
          <cell r="L76">
            <v>532506.28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90.762199999999993</v>
          </cell>
          <cell r="T76">
            <v>10</v>
          </cell>
          <cell r="V76"/>
        </row>
        <row r="77">
          <cell r="A77" t="str">
            <v>100689350A</v>
          </cell>
          <cell r="B77" t="str">
            <v>010</v>
          </cell>
          <cell r="C77" t="str">
            <v>SELECT SPECIALTY HOSPITAL - OK</v>
          </cell>
          <cell r="D77" t="str">
            <v>OKLAHOMA CITY,OK 73112-</v>
          </cell>
          <cell r="E77" t="str">
            <v>73112</v>
          </cell>
          <cell r="F77" t="str">
            <v>Private - LTCH</v>
          </cell>
          <cell r="G77" t="str">
            <v>Yes</v>
          </cell>
          <cell r="H77">
            <v>372009</v>
          </cell>
          <cell r="I77">
            <v>43861</v>
          </cell>
          <cell r="J77">
            <v>306</v>
          </cell>
          <cell r="K77">
            <v>2606676.54</v>
          </cell>
          <cell r="L77">
            <v>440040.72</v>
          </cell>
          <cell r="M77">
            <v>6012.62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62.453599999999994</v>
          </cell>
          <cell r="T77">
            <v>8</v>
          </cell>
          <cell r="V77"/>
        </row>
        <row r="78">
          <cell r="A78" t="str">
            <v>200224040B</v>
          </cell>
          <cell r="B78" t="str">
            <v>010</v>
          </cell>
          <cell r="C78" t="str">
            <v>SELECT SPECIALTY HOSPITAL-TULSA MIDTOWN</v>
          </cell>
          <cell r="D78" t="str">
            <v>TULSA,OK 74120-5418</v>
          </cell>
          <cell r="E78" t="str">
            <v>74120</v>
          </cell>
          <cell r="F78" t="str">
            <v>Private - LTCH</v>
          </cell>
          <cell r="G78" t="str">
            <v>Yes</v>
          </cell>
          <cell r="H78">
            <v>372007</v>
          </cell>
          <cell r="I78">
            <v>43708</v>
          </cell>
          <cell r="J78">
            <v>699</v>
          </cell>
          <cell r="K78">
            <v>6093999.3399999999</v>
          </cell>
          <cell r="L78">
            <v>994014.95</v>
          </cell>
          <cell r="M78">
            <v>10052.219999999999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142.41639999999998</v>
          </cell>
          <cell r="T78">
            <v>30</v>
          </cell>
          <cell r="V78"/>
        </row>
        <row r="79">
          <cell r="A79" t="str">
            <v>200697510F</v>
          </cell>
          <cell r="B79" t="str">
            <v>010</v>
          </cell>
          <cell r="C79" t="str">
            <v>CENTER FOR ORTHOPAEDIC RECONSTRUCTION &amp; EXCELLENCE</v>
          </cell>
          <cell r="D79" t="str">
            <v>JENKS,OK 74037-3465</v>
          </cell>
          <cell r="E79" t="str">
            <v>74037</v>
          </cell>
          <cell r="F79" t="str">
            <v>Private - Specialty</v>
          </cell>
          <cell r="G79" t="str">
            <v>Yes</v>
          </cell>
          <cell r="H79">
            <v>370041</v>
          </cell>
          <cell r="I79">
            <v>43830</v>
          </cell>
          <cell r="J79">
            <v>104</v>
          </cell>
          <cell r="K79">
            <v>10663177.710000001</v>
          </cell>
          <cell r="L79">
            <v>1005151.96</v>
          </cell>
          <cell r="M79">
            <v>51911.34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212.39030000000002</v>
          </cell>
          <cell r="T79">
            <v>69</v>
          </cell>
          <cell r="V79"/>
        </row>
        <row r="80">
          <cell r="A80" t="str">
            <v>100746230B</v>
          </cell>
          <cell r="B80" t="str">
            <v>010</v>
          </cell>
          <cell r="C80" t="str">
            <v>COMMUNITY HOSPITAL</v>
          </cell>
          <cell r="D80" t="str">
            <v>OKLAHOMA CITY,OK 73159-7900</v>
          </cell>
          <cell r="E80" t="str">
            <v>73159</v>
          </cell>
          <cell r="F80" t="str">
            <v>Private - Specialty</v>
          </cell>
          <cell r="G80" t="str">
            <v>Yes</v>
          </cell>
          <cell r="H80">
            <v>370203</v>
          </cell>
          <cell r="I80">
            <v>43830</v>
          </cell>
          <cell r="J80">
            <v>77</v>
          </cell>
          <cell r="K80">
            <v>1231202.56</v>
          </cell>
          <cell r="L80">
            <v>229744.97</v>
          </cell>
          <cell r="M80">
            <v>3059.77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60.808499999999995</v>
          </cell>
          <cell r="T80">
            <v>33</v>
          </cell>
          <cell r="V80"/>
        </row>
        <row r="81">
          <cell r="A81" t="str">
            <v>200786710A</v>
          </cell>
          <cell r="B81" t="str">
            <v>010</v>
          </cell>
          <cell r="C81" t="str">
            <v>INSPIRE SPECIALTY HOSPITAL</v>
          </cell>
          <cell r="D81" t="str">
            <v>MIDWEST CITY,OK 73110-</v>
          </cell>
          <cell r="E81" t="str">
            <v>73110</v>
          </cell>
          <cell r="F81" t="str">
            <v>Private - Specialty</v>
          </cell>
          <cell r="G81" t="str">
            <v>Yes</v>
          </cell>
          <cell r="H81">
            <v>372012</v>
          </cell>
          <cell r="I81">
            <v>43830</v>
          </cell>
          <cell r="J81">
            <v>892</v>
          </cell>
          <cell r="K81">
            <v>3193399.8</v>
          </cell>
          <cell r="L81">
            <v>911946.57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147.8648</v>
          </cell>
          <cell r="T81">
            <v>45</v>
          </cell>
          <cell r="V81"/>
        </row>
        <row r="82">
          <cell r="A82" t="str">
            <v>100745350B</v>
          </cell>
          <cell r="B82" t="str">
            <v>010</v>
          </cell>
          <cell r="C82" t="str">
            <v>LAKESIDE WOMENS CENTER OF</v>
          </cell>
          <cell r="D82" t="str">
            <v>OKLAHOMA CITY,OK 73120-</v>
          </cell>
          <cell r="E82" t="str">
            <v>73120</v>
          </cell>
          <cell r="F82" t="str">
            <v>Private - Specialty</v>
          </cell>
          <cell r="G82" t="str">
            <v>Yes</v>
          </cell>
          <cell r="H82">
            <v>370199</v>
          </cell>
          <cell r="I82">
            <v>43646</v>
          </cell>
          <cell r="J82">
            <v>1659</v>
          </cell>
          <cell r="K82">
            <v>9797946.6400000006</v>
          </cell>
          <cell r="L82">
            <v>1116438.7</v>
          </cell>
          <cell r="M82">
            <v>193223.43999999983</v>
          </cell>
          <cell r="N82">
            <v>0</v>
          </cell>
          <cell r="O82">
            <v>0</v>
          </cell>
          <cell r="P82">
            <v>0</v>
          </cell>
          <cell r="Q82">
            <v>1652.33</v>
          </cell>
          <cell r="S82">
            <v>531.45350000000008</v>
          </cell>
          <cell r="T82">
            <v>734</v>
          </cell>
          <cell r="V82"/>
        </row>
        <row r="83">
          <cell r="A83" t="str">
            <v>200069370A</v>
          </cell>
          <cell r="B83" t="str">
            <v>010</v>
          </cell>
          <cell r="C83" t="str">
            <v>MCBRIDE CLINIC ORTHOPEDIC HOSPITAL</v>
          </cell>
          <cell r="D83" t="str">
            <v>OKLAHOMA CITY,OK 73114-7408</v>
          </cell>
          <cell r="E83" t="str">
            <v>73114</v>
          </cell>
          <cell r="F83" t="str">
            <v>Private - Specialty</v>
          </cell>
          <cell r="G83" t="str">
            <v>Yes</v>
          </cell>
          <cell r="H83">
            <v>370222</v>
          </cell>
          <cell r="I83">
            <v>43830</v>
          </cell>
          <cell r="J83">
            <v>70</v>
          </cell>
          <cell r="K83">
            <v>838820.01</v>
          </cell>
          <cell r="L83">
            <v>224667.3</v>
          </cell>
          <cell r="M83">
            <v>23333.17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56.716499999999996</v>
          </cell>
          <cell r="T83">
            <v>23</v>
          </cell>
          <cell r="V83"/>
        </row>
        <row r="84">
          <cell r="A84" t="str">
            <v>200066700A</v>
          </cell>
          <cell r="B84" t="str">
            <v>010</v>
          </cell>
          <cell r="C84" t="str">
            <v>OKLAHOMA CENTER FOR ORTHOPAEDIC &amp; MULTI SPECIALTY</v>
          </cell>
          <cell r="D84" t="str">
            <v>OKLAHOMA CITY,OK 73139-</v>
          </cell>
          <cell r="E84" t="str">
            <v>73139</v>
          </cell>
          <cell r="F84" t="str">
            <v>Private - Specialty</v>
          </cell>
          <cell r="G84" t="str">
            <v>Yes</v>
          </cell>
          <cell r="H84">
            <v>370212</v>
          </cell>
          <cell r="I84">
            <v>43830</v>
          </cell>
          <cell r="J84">
            <v>66</v>
          </cell>
          <cell r="K84">
            <v>820979.09</v>
          </cell>
          <cell r="L84">
            <v>238173.13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58.781199999999984</v>
          </cell>
          <cell r="T84">
            <v>32</v>
          </cell>
          <cell r="V84"/>
        </row>
        <row r="85">
          <cell r="A85" t="str">
            <v>200009170A</v>
          </cell>
          <cell r="B85" t="str">
            <v>010</v>
          </cell>
          <cell r="C85" t="str">
            <v>OKLAHOMA HEART HOSPITAL LLC</v>
          </cell>
          <cell r="D85" t="str">
            <v>OKLAHOMA CITY,OK 73120-8382</v>
          </cell>
          <cell r="E85" t="str">
            <v>73120</v>
          </cell>
          <cell r="F85" t="str">
            <v>Private - Specialty</v>
          </cell>
          <cell r="G85" t="str">
            <v>Yes</v>
          </cell>
          <cell r="H85">
            <v>370215</v>
          </cell>
          <cell r="I85">
            <v>43830</v>
          </cell>
          <cell r="J85">
            <v>1223</v>
          </cell>
          <cell r="K85">
            <v>12652260.1</v>
          </cell>
          <cell r="L85">
            <v>2952136.44</v>
          </cell>
          <cell r="M85">
            <v>16729.8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659.84350000000006</v>
          </cell>
          <cell r="T85">
            <v>255</v>
          </cell>
          <cell r="V85"/>
        </row>
        <row r="86">
          <cell r="A86" t="str">
            <v>100747140B</v>
          </cell>
          <cell r="B86" t="str">
            <v>010</v>
          </cell>
          <cell r="C86" t="str">
            <v>OKLAHOMA SPINE HOSPITAL</v>
          </cell>
          <cell r="D86" t="str">
            <v>OKLAHOMA CITY,OK 73134-6012</v>
          </cell>
          <cell r="E86" t="str">
            <v>73134</v>
          </cell>
          <cell r="F86" t="str">
            <v>Private - Specialty</v>
          </cell>
          <cell r="G86" t="str">
            <v>Yes</v>
          </cell>
          <cell r="H86">
            <v>370206</v>
          </cell>
          <cell r="I86">
            <v>43830</v>
          </cell>
          <cell r="J86">
            <v>7</v>
          </cell>
          <cell r="K86">
            <v>2564</v>
          </cell>
          <cell r="L86">
            <v>2000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8.0749999999999993</v>
          </cell>
          <cell r="T86">
            <v>2</v>
          </cell>
          <cell r="V86"/>
        </row>
        <row r="87">
          <cell r="A87" t="str">
            <v>200108340A</v>
          </cell>
          <cell r="B87" t="str">
            <v>010</v>
          </cell>
          <cell r="C87" t="str">
            <v>ONECORE HEALTH</v>
          </cell>
          <cell r="D87" t="str">
            <v>OKLAHOMA CITY,OK 73109-</v>
          </cell>
          <cell r="E87" t="str">
            <v>73109</v>
          </cell>
          <cell r="F87" t="str">
            <v>Private - Specialty</v>
          </cell>
          <cell r="G87" t="str">
            <v>Yes</v>
          </cell>
          <cell r="H87">
            <v>370220</v>
          </cell>
          <cell r="I87">
            <v>43830</v>
          </cell>
          <cell r="J87">
            <v>15</v>
          </cell>
          <cell r="K87">
            <v>461165.96</v>
          </cell>
          <cell r="L87">
            <v>5680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21.346299999999999</v>
          </cell>
          <cell r="T87">
            <v>6</v>
          </cell>
          <cell r="V87"/>
        </row>
        <row r="88">
          <cell r="A88" t="str">
            <v>100748450B</v>
          </cell>
          <cell r="B88" t="str">
            <v>010</v>
          </cell>
          <cell r="C88" t="str">
            <v>ORTHOPEDIC HOSPITAL OF OKLAHOMA</v>
          </cell>
          <cell r="D88" t="str">
            <v>TULSA,OK 74137-</v>
          </cell>
          <cell r="E88" t="str">
            <v>74137</v>
          </cell>
          <cell r="F88" t="str">
            <v>Private - Specialty</v>
          </cell>
          <cell r="G88" t="str">
            <v>Yes</v>
          </cell>
          <cell r="H88">
            <v>370210</v>
          </cell>
          <cell r="I88">
            <v>43830</v>
          </cell>
          <cell r="J88">
            <v>245</v>
          </cell>
          <cell r="K88">
            <v>2783529.52</v>
          </cell>
          <cell r="L88">
            <v>939459.96</v>
          </cell>
          <cell r="M88">
            <v>117399.03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222.11320000000003</v>
          </cell>
          <cell r="T88">
            <v>92</v>
          </cell>
          <cell r="V88"/>
        </row>
        <row r="89">
          <cell r="A89" t="str">
            <v>200518600A</v>
          </cell>
          <cell r="B89" t="str">
            <v>010</v>
          </cell>
          <cell r="C89" t="str">
            <v>PAM SPECIALTY HOSPITAL OF TULSA</v>
          </cell>
          <cell r="D89" t="str">
            <v>TULSA,OK 74145-</v>
          </cell>
          <cell r="E89" t="str">
            <v>74145</v>
          </cell>
          <cell r="F89" t="str">
            <v>Private - Specialty</v>
          </cell>
          <cell r="G89" t="str">
            <v>Yes</v>
          </cell>
          <cell r="H89">
            <v>372018</v>
          </cell>
          <cell r="I89">
            <v>43708</v>
          </cell>
          <cell r="J89">
            <v>45</v>
          </cell>
          <cell r="K89">
            <v>393259.62</v>
          </cell>
          <cell r="L89">
            <v>43606.51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8.1413000000000011</v>
          </cell>
          <cell r="T89">
            <v>7</v>
          </cell>
          <cell r="V89"/>
        </row>
        <row r="90">
          <cell r="A90" t="str">
            <v>100700530A</v>
          </cell>
          <cell r="B90" t="str">
            <v>010</v>
          </cell>
          <cell r="C90" t="str">
            <v>SURGICAL HOSPITAL OF OKLAHOMA LLC</v>
          </cell>
          <cell r="D90" t="str">
            <v>OKLAHOMA CITY,OK 73129-0000</v>
          </cell>
          <cell r="E90" t="str">
            <v>73129</v>
          </cell>
          <cell r="F90" t="str">
            <v>Private - Specialty</v>
          </cell>
          <cell r="G90" t="str">
            <v>Yes</v>
          </cell>
          <cell r="H90">
            <v>370201</v>
          </cell>
          <cell r="I90">
            <v>43830</v>
          </cell>
          <cell r="J90">
            <v>45</v>
          </cell>
          <cell r="K90">
            <v>1509269.08</v>
          </cell>
          <cell r="L90">
            <v>193455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28315.77</v>
          </cell>
          <cell r="S90">
            <v>45.297999999999988</v>
          </cell>
          <cell r="T90">
            <v>24</v>
          </cell>
          <cell r="V90"/>
        </row>
        <row r="91">
          <cell r="A91" t="str">
            <v>200006260A</v>
          </cell>
          <cell r="B91" t="str">
            <v>010</v>
          </cell>
          <cell r="C91" t="str">
            <v>TULSA SPINE HOSPITAL</v>
          </cell>
          <cell r="D91" t="str">
            <v>TULSA,OK 74132-</v>
          </cell>
          <cell r="E91" t="str">
            <v>74132</v>
          </cell>
          <cell r="F91" t="str">
            <v>Private - Specialty</v>
          </cell>
          <cell r="G91" t="str">
            <v>Yes</v>
          </cell>
          <cell r="H91">
            <v>370216</v>
          </cell>
          <cell r="I91">
            <v>43830</v>
          </cell>
          <cell r="J91">
            <v>78</v>
          </cell>
          <cell r="K91">
            <v>3152439</v>
          </cell>
          <cell r="L91">
            <v>582006.53</v>
          </cell>
          <cell r="M91">
            <v>9487.34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138.79599999999999</v>
          </cell>
          <cell r="T91">
            <v>37</v>
          </cell>
          <cell r="V91"/>
        </row>
        <row r="92">
          <cell r="A92" t="str">
            <v>100700490I</v>
          </cell>
          <cell r="B92" t="str">
            <v>205</v>
          </cell>
          <cell r="C92" t="str">
            <v>ALLIANCEHEALTH MIDWEST-PSY</v>
          </cell>
          <cell r="D92" t="str">
            <v>MIDWEST CITY,OK 73110-4221</v>
          </cell>
          <cell r="E92" t="str">
            <v>73110</v>
          </cell>
          <cell r="F92" t="str">
            <v>Private-Combined</v>
          </cell>
          <cell r="G92" t="str">
            <v>Yes</v>
          </cell>
          <cell r="H92">
            <v>370094</v>
          </cell>
          <cell r="I92">
            <v>43646</v>
          </cell>
          <cell r="J92">
            <v>4265</v>
          </cell>
          <cell r="K92">
            <v>20215807.41</v>
          </cell>
          <cell r="L92">
            <v>1424197.94</v>
          </cell>
          <cell r="M92">
            <v>29788.38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706.85909999999762</v>
          </cell>
          <cell r="T92">
            <v>606</v>
          </cell>
          <cell r="V92"/>
        </row>
        <row r="93">
          <cell r="A93" t="str">
            <v>100699410G</v>
          </cell>
          <cell r="B93" t="str">
            <v>205</v>
          </cell>
          <cell r="C93" t="str">
            <v>GREAT PLAINS REGIONAL MEDICAL CENTER-PSY</v>
          </cell>
          <cell r="D93" t="str">
            <v>ELK CITY,OK 73644-5113</v>
          </cell>
          <cell r="E93" t="str">
            <v>73644</v>
          </cell>
          <cell r="F93" t="str">
            <v>Private-Combined</v>
          </cell>
          <cell r="G93" t="str">
            <v>Yes</v>
          </cell>
          <cell r="H93">
            <v>370019</v>
          </cell>
          <cell r="I93">
            <v>43646</v>
          </cell>
          <cell r="J93">
            <v>59</v>
          </cell>
          <cell r="K93">
            <v>148357.24</v>
          </cell>
          <cell r="L93">
            <v>14531.11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5.9752000000000001</v>
          </cell>
          <cell r="T93">
            <v>5</v>
          </cell>
          <cell r="V93"/>
        </row>
        <row r="94">
          <cell r="A94" t="str">
            <v>100699410F</v>
          </cell>
          <cell r="B94" t="str">
            <v>206</v>
          </cell>
          <cell r="C94" t="str">
            <v>GREAT PLAINS REGIONAL MEDICAL CENTER-REHAB</v>
          </cell>
          <cell r="D94" t="str">
            <v>ELK CITY,OK 73644-5113</v>
          </cell>
          <cell r="E94" t="str">
            <v>73644</v>
          </cell>
          <cell r="F94" t="str">
            <v>Private-Combined</v>
          </cell>
          <cell r="G94" t="str">
            <v>Yes</v>
          </cell>
          <cell r="H94">
            <v>370019</v>
          </cell>
          <cell r="I94">
            <v>43646</v>
          </cell>
          <cell r="J94">
            <v>17</v>
          </cell>
          <cell r="K94">
            <v>52033.22</v>
          </cell>
          <cell r="L94">
            <v>6814.36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1.6303000000000001</v>
          </cell>
          <cell r="T94">
            <v>2</v>
          </cell>
          <cell r="V94"/>
        </row>
        <row r="95">
          <cell r="A95" t="str">
            <v>200435950B</v>
          </cell>
          <cell r="B95" t="str">
            <v>205</v>
          </cell>
          <cell r="C95" t="str">
            <v>HILLCREST HOSPITAL CLAREMORE - PSYCH</v>
          </cell>
          <cell r="D95" t="str">
            <v>CLAREMORE,OK 74017-3058</v>
          </cell>
          <cell r="E95" t="str">
            <v>74017</v>
          </cell>
          <cell r="F95" t="str">
            <v>Private-Combined</v>
          </cell>
          <cell r="G95" t="str">
            <v>Yes</v>
          </cell>
          <cell r="H95">
            <v>370039</v>
          </cell>
          <cell r="I95">
            <v>43769</v>
          </cell>
          <cell r="J95">
            <v>19</v>
          </cell>
          <cell r="K95">
            <v>84908.1</v>
          </cell>
          <cell r="L95">
            <v>2246.94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1.1960999999999999</v>
          </cell>
          <cell r="T95">
            <v>1</v>
          </cell>
          <cell r="V95"/>
        </row>
        <row r="96">
          <cell r="A96" t="str">
            <v>200044210B</v>
          </cell>
          <cell r="B96" t="str">
            <v>206</v>
          </cell>
          <cell r="C96" t="str">
            <v>HILLCREST MEDICAL CENTER - REHAB</v>
          </cell>
          <cell r="D96" t="str">
            <v>TULSA,OK 74104-4090</v>
          </cell>
          <cell r="E96" t="str">
            <v>74104</v>
          </cell>
          <cell r="F96" t="str">
            <v>Private-Combined</v>
          </cell>
          <cell r="G96" t="str">
            <v>Yes</v>
          </cell>
          <cell r="H96">
            <v>370001</v>
          </cell>
          <cell r="I96">
            <v>43646</v>
          </cell>
          <cell r="J96">
            <v>194</v>
          </cell>
          <cell r="K96">
            <v>838467.11</v>
          </cell>
          <cell r="L96">
            <v>167503.95000000001</v>
          </cell>
          <cell r="M96">
            <v>11611.22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S96">
            <v>41.631799999999998</v>
          </cell>
          <cell r="T96">
            <v>30</v>
          </cell>
          <cell r="V96"/>
        </row>
        <row r="97">
          <cell r="A97" t="str">
            <v>100699740B</v>
          </cell>
          <cell r="B97" t="str">
            <v>010</v>
          </cell>
          <cell r="C97" t="str">
            <v>INTEGRIS BAPTIST MEDICAL CENTER, INC</v>
          </cell>
          <cell r="D97" t="str">
            <v>OKLAHOMA CITY,OK 73112-2074</v>
          </cell>
          <cell r="E97" t="str">
            <v>73112</v>
          </cell>
          <cell r="F97" t="str">
            <v>Private-Combined</v>
          </cell>
          <cell r="G97" t="str">
            <v>Yes</v>
          </cell>
          <cell r="H97">
            <v>370028</v>
          </cell>
          <cell r="I97">
            <v>43646</v>
          </cell>
          <cell r="J97">
            <v>1164</v>
          </cell>
          <cell r="K97">
            <v>15367714.1</v>
          </cell>
          <cell r="L97">
            <v>1854679.85</v>
          </cell>
          <cell r="M97">
            <v>188452.41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350.58480000000003</v>
          </cell>
          <cell r="T97">
            <v>197</v>
          </cell>
          <cell r="V97"/>
        </row>
        <row r="98">
          <cell r="A98" t="str">
            <v>100699440N</v>
          </cell>
          <cell r="B98" t="str">
            <v>205</v>
          </cell>
          <cell r="C98" t="str">
            <v>INTEGRIS BAPTIST REGIONAL HEALTH CENTER-PSY</v>
          </cell>
          <cell r="D98" t="str">
            <v>MIAMI,OK 74354-6830</v>
          </cell>
          <cell r="E98" t="str">
            <v>74354</v>
          </cell>
          <cell r="F98" t="str">
            <v>Private-Combined</v>
          </cell>
          <cell r="G98" t="str">
            <v>Yes</v>
          </cell>
          <cell r="H98">
            <v>370004</v>
          </cell>
          <cell r="I98">
            <v>43646</v>
          </cell>
          <cell r="J98">
            <v>28</v>
          </cell>
          <cell r="K98">
            <v>68550.039999999994</v>
          </cell>
          <cell r="L98">
            <v>7244.48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S98">
            <v>3.2130000000000001</v>
          </cell>
          <cell r="T98">
            <v>3</v>
          </cell>
          <cell r="V98"/>
        </row>
        <row r="99">
          <cell r="A99" t="str">
            <v>200834400B</v>
          </cell>
          <cell r="B99" t="str">
            <v>010</v>
          </cell>
          <cell r="C99" t="str">
            <v>INTEGRIS COMMUNITY HOSPITAL DEL CITY</v>
          </cell>
          <cell r="D99" t="str">
            <v>DEL CITY,OK 73115-3918</v>
          </cell>
          <cell r="E99" t="str">
            <v>73115</v>
          </cell>
          <cell r="F99" t="str">
            <v>Private-Combined</v>
          </cell>
          <cell r="G99" t="str">
            <v>Yes</v>
          </cell>
          <cell r="H99">
            <v>370240</v>
          </cell>
          <cell r="I99">
            <v>43830</v>
          </cell>
          <cell r="J99">
            <v>12</v>
          </cell>
          <cell r="K99">
            <v>80894.13</v>
          </cell>
          <cell r="L99">
            <v>12332.17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S99">
            <v>3.0414000000000003</v>
          </cell>
          <cell r="T99">
            <v>4</v>
          </cell>
          <cell r="V99"/>
        </row>
        <row r="100">
          <cell r="A100" t="str">
            <v>200834400D</v>
          </cell>
          <cell r="B100" t="str">
            <v>010</v>
          </cell>
          <cell r="C100" t="str">
            <v>INTEGRIS COMMUNITY HOSPITAL MOORE</v>
          </cell>
          <cell r="D100" t="str">
            <v>MOORE,OK 73160-3059</v>
          </cell>
          <cell r="E100" t="str">
            <v>73160</v>
          </cell>
          <cell r="F100" t="str">
            <v>Private-Combined</v>
          </cell>
          <cell r="G100" t="str">
            <v>Yes</v>
          </cell>
          <cell r="H100">
            <v>370240</v>
          </cell>
          <cell r="I100">
            <v>43830</v>
          </cell>
          <cell r="J100">
            <v>3</v>
          </cell>
          <cell r="K100">
            <v>10508.96</v>
          </cell>
          <cell r="L100">
            <v>6101.15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S100">
            <v>1.0276000000000001</v>
          </cell>
          <cell r="T100">
            <v>1</v>
          </cell>
          <cell r="V100"/>
        </row>
        <row r="101">
          <cell r="A101" t="str">
            <v>100700200R</v>
          </cell>
          <cell r="B101" t="str">
            <v>206</v>
          </cell>
          <cell r="C101" t="str">
            <v>INTEGRIS SOUTHWEST MEDICAL CENTER - REHAB</v>
          </cell>
          <cell r="D101" t="str">
            <v>OKLAHOMA CITY,OK 73109-3410</v>
          </cell>
          <cell r="E101" t="str">
            <v>73109</v>
          </cell>
          <cell r="F101" t="str">
            <v>Private-Combined</v>
          </cell>
          <cell r="G101" t="str">
            <v>Yes</v>
          </cell>
          <cell r="H101">
            <v>370106</v>
          </cell>
          <cell r="I101">
            <v>43646</v>
          </cell>
          <cell r="J101">
            <v>1051</v>
          </cell>
          <cell r="K101">
            <v>4983450.38</v>
          </cell>
          <cell r="L101">
            <v>444281.5</v>
          </cell>
          <cell r="M101">
            <v>5593.93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101.93190000000001</v>
          </cell>
          <cell r="T101">
            <v>90</v>
          </cell>
          <cell r="V101"/>
        </row>
        <row r="102">
          <cell r="A102" t="str">
            <v>100690810A</v>
          </cell>
          <cell r="B102" t="str">
            <v>206</v>
          </cell>
          <cell r="C102" t="str">
            <v>INTERGRIS BAPTIST MEDICAL- REHAB</v>
          </cell>
          <cell r="D102" t="str">
            <v>OKLAHOMA CITY,OK 73112-</v>
          </cell>
          <cell r="E102" t="str">
            <v>73112</v>
          </cell>
          <cell r="F102" t="str">
            <v>Private-Combined</v>
          </cell>
          <cell r="G102" t="str">
            <v>Yes</v>
          </cell>
          <cell r="H102">
            <v>370028</v>
          </cell>
          <cell r="I102">
            <v>43646</v>
          </cell>
          <cell r="J102">
            <v>113</v>
          </cell>
          <cell r="K102">
            <v>634854.07999999996</v>
          </cell>
          <cell r="L102">
            <v>70869.62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S102">
            <v>15.746200000000002</v>
          </cell>
          <cell r="T102">
            <v>14</v>
          </cell>
          <cell r="V102"/>
        </row>
        <row r="103">
          <cell r="A103" t="str">
            <v>100699490J</v>
          </cell>
          <cell r="B103" t="str">
            <v>206</v>
          </cell>
          <cell r="C103" t="str">
            <v>JANE PHILLIPS MEMORIAL MED CTR - REHAB</v>
          </cell>
          <cell r="D103" t="str">
            <v>BARTLESVILLE,OK 74006-</v>
          </cell>
          <cell r="E103" t="str">
            <v>74006</v>
          </cell>
          <cell r="F103" t="str">
            <v>Private-Combined</v>
          </cell>
          <cell r="G103" t="str">
            <v>Yes</v>
          </cell>
          <cell r="H103">
            <v>370018</v>
          </cell>
          <cell r="I103">
            <v>43646</v>
          </cell>
          <cell r="J103">
            <v>137</v>
          </cell>
          <cell r="K103">
            <v>308075.96000000002</v>
          </cell>
          <cell r="L103">
            <v>60125.57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10.3264</v>
          </cell>
          <cell r="T103">
            <v>11</v>
          </cell>
          <cell r="V103"/>
        </row>
        <row r="104">
          <cell r="A104" t="str">
            <v>200285100D</v>
          </cell>
          <cell r="B104" t="str">
            <v>010</v>
          </cell>
          <cell r="C104" t="str">
            <v>MEADOWLAKE CHILD/ADOLESCENT ACUTE</v>
          </cell>
          <cell r="D104" t="str">
            <v>ENID,OK 73701-8217</v>
          </cell>
          <cell r="E104" t="str">
            <v>73701</v>
          </cell>
          <cell r="F104" t="str">
            <v>Private-Combined</v>
          </cell>
          <cell r="G104" t="str">
            <v>Yes</v>
          </cell>
          <cell r="H104">
            <v>370016</v>
          </cell>
          <cell r="I104">
            <v>43646</v>
          </cell>
          <cell r="J104">
            <v>731</v>
          </cell>
          <cell r="K104">
            <v>1622061.45</v>
          </cell>
          <cell r="L104">
            <v>237102.67</v>
          </cell>
          <cell r="M104">
            <v>16099.470000000001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118.0670999999999</v>
          </cell>
          <cell r="T104">
            <v>146</v>
          </cell>
          <cell r="V104"/>
        </row>
        <row r="105">
          <cell r="A105" t="str">
            <v>100700030I</v>
          </cell>
          <cell r="B105" t="str">
            <v>205</v>
          </cell>
          <cell r="C105" t="str">
            <v>MEMORIAL HOSPITAL - PSYCH</v>
          </cell>
          <cell r="D105" t="str">
            <v>STILWELL,OK 74960-3217</v>
          </cell>
          <cell r="E105" t="str">
            <v>74960</v>
          </cell>
          <cell r="F105" t="str">
            <v>Private-Combined</v>
          </cell>
          <cell r="G105" t="str">
            <v>Yes</v>
          </cell>
          <cell r="H105">
            <v>370178</v>
          </cell>
          <cell r="I105">
            <v>43646</v>
          </cell>
          <cell r="J105">
            <v>34</v>
          </cell>
          <cell r="K105">
            <v>48776.14</v>
          </cell>
          <cell r="L105">
            <v>11053.28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5.0842000000000001</v>
          </cell>
          <cell r="T105">
            <v>4</v>
          </cell>
          <cell r="V105"/>
        </row>
        <row r="106">
          <cell r="A106" t="str">
            <v>200509290E</v>
          </cell>
          <cell r="B106" t="str">
            <v>206</v>
          </cell>
          <cell r="C106" t="str">
            <v>MERCY HOSPITAL ADA - REHAB</v>
          </cell>
          <cell r="D106" t="str">
            <v>ADA,OK 74820-</v>
          </cell>
          <cell r="E106" t="str">
            <v>74820</v>
          </cell>
          <cell r="F106" t="str">
            <v>Private-Combined</v>
          </cell>
          <cell r="G106" t="str">
            <v>Yes</v>
          </cell>
          <cell r="H106">
            <v>370020</v>
          </cell>
          <cell r="I106">
            <v>43646</v>
          </cell>
          <cell r="J106">
            <v>52</v>
          </cell>
          <cell r="K106">
            <v>144405.17000000001</v>
          </cell>
          <cell r="L106">
            <v>16851.689999999999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3.6286000000000005</v>
          </cell>
          <cell r="T106">
            <v>3</v>
          </cell>
          <cell r="V106"/>
        </row>
        <row r="107">
          <cell r="A107" t="str">
            <v>100262320G</v>
          </cell>
          <cell r="B107" t="str">
            <v>206</v>
          </cell>
          <cell r="C107" t="str">
            <v>MERCY MEMORIAL HEALTH CENTER - REHAB</v>
          </cell>
          <cell r="D107" t="str">
            <v>ARDMORE,OK 73401-1889</v>
          </cell>
          <cell r="E107" t="str">
            <v>73401</v>
          </cell>
          <cell r="F107" t="str">
            <v>Private-Combined</v>
          </cell>
          <cell r="G107" t="str">
            <v>Yes</v>
          </cell>
          <cell r="H107">
            <v>370047</v>
          </cell>
          <cell r="I107">
            <v>43646</v>
          </cell>
          <cell r="J107">
            <v>270</v>
          </cell>
          <cell r="K107">
            <v>788213.51</v>
          </cell>
          <cell r="L107">
            <v>141171.23000000001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29.328200000000002</v>
          </cell>
          <cell r="T107">
            <v>23</v>
          </cell>
          <cell r="V107"/>
        </row>
        <row r="108">
          <cell r="A108" t="str">
            <v>100699570N</v>
          </cell>
          <cell r="B108" t="str">
            <v>206</v>
          </cell>
          <cell r="C108" t="str">
            <v>SAINT FRANCIS HOSPITAL INC - REHAB</v>
          </cell>
          <cell r="D108" t="str">
            <v>TULSA,OK 74136-1992</v>
          </cell>
          <cell r="E108" t="str">
            <v>74136</v>
          </cell>
          <cell r="F108" t="str">
            <v>Private-Combined</v>
          </cell>
          <cell r="G108" t="str">
            <v>Yes</v>
          </cell>
          <cell r="H108">
            <v>370091</v>
          </cell>
          <cell r="I108">
            <v>43646</v>
          </cell>
          <cell r="J108">
            <v>520</v>
          </cell>
          <cell r="K108">
            <v>1466998.15</v>
          </cell>
          <cell r="L108">
            <v>232883.86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52.490699999999997</v>
          </cell>
          <cell r="T108">
            <v>37</v>
          </cell>
          <cell r="V108"/>
        </row>
        <row r="109">
          <cell r="A109" t="str">
            <v>200702430C</v>
          </cell>
          <cell r="B109" t="str">
            <v>205</v>
          </cell>
          <cell r="C109" t="str">
            <v>SAINT FRANCIS HOSPITAL VINITA - PSYCH</v>
          </cell>
          <cell r="D109" t="str">
            <v>VINITA,OK 74301-1422</v>
          </cell>
          <cell r="E109" t="str">
            <v>74301</v>
          </cell>
          <cell r="F109" t="str">
            <v>Private-Combined</v>
          </cell>
          <cell r="G109" t="str">
            <v>Yes</v>
          </cell>
          <cell r="H109">
            <v>370237</v>
          </cell>
          <cell r="I109">
            <v>43646</v>
          </cell>
          <cell r="J109">
            <v>215</v>
          </cell>
          <cell r="K109">
            <v>423015.75</v>
          </cell>
          <cell r="L109">
            <v>50774.77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24.600500000000004</v>
          </cell>
          <cell r="T109">
            <v>21</v>
          </cell>
          <cell r="V109"/>
        </row>
        <row r="110">
          <cell r="A110" t="str">
            <v>200700900B</v>
          </cell>
          <cell r="B110" t="str">
            <v>205</v>
          </cell>
          <cell r="C110" t="str">
            <v>SAINT FRANCIS REGIONAL SERVICES-PSYCH</v>
          </cell>
          <cell r="D110" t="str">
            <v>MUSKOGEE,OK 74401-5075</v>
          </cell>
          <cell r="E110" t="str">
            <v>74401</v>
          </cell>
          <cell r="F110" t="str">
            <v>Private-Combined</v>
          </cell>
          <cell r="G110" t="str">
            <v>Yes</v>
          </cell>
          <cell r="H110">
            <v>370025</v>
          </cell>
          <cell r="I110">
            <v>43646</v>
          </cell>
          <cell r="J110">
            <v>1384</v>
          </cell>
          <cell r="K110">
            <v>1087065.72</v>
          </cell>
          <cell r="L110">
            <v>155162.39000000001</v>
          </cell>
          <cell r="M110">
            <v>26132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75.195400000000006</v>
          </cell>
          <cell r="T110">
            <v>64</v>
          </cell>
          <cell r="V110"/>
        </row>
        <row r="111">
          <cell r="A111" t="str">
            <v>200700900C</v>
          </cell>
          <cell r="B111" t="str">
            <v>206</v>
          </cell>
          <cell r="C111" t="str">
            <v>SAINT FRANCIS REGIONAL SERVICES-REHAB</v>
          </cell>
          <cell r="D111" t="str">
            <v>MUSKOGEE,OK 74401-5075</v>
          </cell>
          <cell r="E111" t="str">
            <v>74401</v>
          </cell>
          <cell r="F111" t="str">
            <v>Private-Combined</v>
          </cell>
          <cell r="G111" t="str">
            <v>Yes</v>
          </cell>
          <cell r="H111">
            <v>370025</v>
          </cell>
          <cell r="I111">
            <v>43646</v>
          </cell>
          <cell r="J111">
            <v>549</v>
          </cell>
          <cell r="K111">
            <v>1606164.92</v>
          </cell>
          <cell r="L111">
            <v>268900.75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60.692300000000003</v>
          </cell>
          <cell r="T111">
            <v>45</v>
          </cell>
          <cell r="V111"/>
        </row>
        <row r="112">
          <cell r="A112" t="str">
            <v>100697950I</v>
          </cell>
          <cell r="B112" t="str">
            <v>205</v>
          </cell>
          <cell r="C112" t="str">
            <v>SOUTHWESTERN MEDICAL CENTER - PSY</v>
          </cell>
          <cell r="D112" t="str">
            <v>LAWTON,OK 73505-9012</v>
          </cell>
          <cell r="E112" t="str">
            <v>73505</v>
          </cell>
          <cell r="F112" t="str">
            <v>Private-Combined</v>
          </cell>
          <cell r="G112" t="str">
            <v>Yes</v>
          </cell>
          <cell r="H112">
            <v>370097</v>
          </cell>
          <cell r="I112">
            <v>43769</v>
          </cell>
          <cell r="J112">
            <v>1134</v>
          </cell>
          <cell r="K112">
            <v>3327637.9</v>
          </cell>
          <cell r="L112">
            <v>417044.5</v>
          </cell>
          <cell r="M112">
            <v>50729.869999999995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255.59379999999999</v>
          </cell>
          <cell r="T112">
            <v>222</v>
          </cell>
          <cell r="V112"/>
        </row>
        <row r="113">
          <cell r="A113" t="str">
            <v>100699540T</v>
          </cell>
          <cell r="B113" t="str">
            <v>205</v>
          </cell>
          <cell r="C113" t="str">
            <v>ST ANTHONY HOSPITAL-PSY</v>
          </cell>
          <cell r="D113" t="str">
            <v>OKLAHOMA CITY,OK 73102-1080</v>
          </cell>
          <cell r="E113" t="str">
            <v>73102</v>
          </cell>
          <cell r="F113" t="str">
            <v>Private-Combined</v>
          </cell>
          <cell r="G113" t="str">
            <v>Yes</v>
          </cell>
          <cell r="H113">
            <v>370037</v>
          </cell>
          <cell r="I113">
            <v>43830</v>
          </cell>
          <cell r="J113">
            <v>2557</v>
          </cell>
          <cell r="K113">
            <v>6753608.5</v>
          </cell>
          <cell r="L113">
            <v>977834.22</v>
          </cell>
          <cell r="M113">
            <v>82022.37000000001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573.47799999999847</v>
          </cell>
          <cell r="T113">
            <v>530</v>
          </cell>
          <cell r="V113"/>
        </row>
        <row r="114">
          <cell r="A114" t="str">
            <v>100699540U</v>
          </cell>
          <cell r="B114" t="str">
            <v>206</v>
          </cell>
          <cell r="C114" t="str">
            <v>ST ANTHONY HOSPITAL-REHAB</v>
          </cell>
          <cell r="D114" t="str">
            <v>OKLAHOMA CITY,OK 73102-1080</v>
          </cell>
          <cell r="E114" t="str">
            <v>73102</v>
          </cell>
          <cell r="F114" t="str">
            <v>Private-Combined</v>
          </cell>
          <cell r="G114" t="str">
            <v>Yes</v>
          </cell>
          <cell r="H114">
            <v>370037</v>
          </cell>
          <cell r="I114">
            <v>43830</v>
          </cell>
          <cell r="J114">
            <v>64</v>
          </cell>
          <cell r="K114">
            <v>1211805.9099999999</v>
          </cell>
          <cell r="L114">
            <v>150653.57999999999</v>
          </cell>
          <cell r="M114">
            <v>1478.52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S114">
            <v>13.1021</v>
          </cell>
          <cell r="T114">
            <v>6</v>
          </cell>
          <cell r="V114"/>
        </row>
        <row r="115">
          <cell r="A115" t="str">
            <v>100690020C</v>
          </cell>
          <cell r="B115" t="str">
            <v>206</v>
          </cell>
          <cell r="C115" t="str">
            <v>ST MARY'S REGIONAL MEDICAL CENTER - REHAB</v>
          </cell>
          <cell r="D115" t="str">
            <v>ENID,OK 73701-5899</v>
          </cell>
          <cell r="E115" t="str">
            <v>73701</v>
          </cell>
          <cell r="F115" t="str">
            <v>Private-Combined</v>
          </cell>
          <cell r="G115" t="str">
            <v>Yes</v>
          </cell>
          <cell r="H115">
            <v>370026</v>
          </cell>
          <cell r="I115">
            <v>43830</v>
          </cell>
          <cell r="J115">
            <v>117</v>
          </cell>
          <cell r="K115">
            <v>829152.75</v>
          </cell>
          <cell r="L115">
            <v>54066.59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10.970400000000001</v>
          </cell>
          <cell r="T115">
            <v>9</v>
          </cell>
          <cell r="V115"/>
        </row>
        <row r="116">
          <cell r="A116" t="str">
            <v>100806400X</v>
          </cell>
          <cell r="B116" t="str">
            <v>010</v>
          </cell>
          <cell r="C116" t="str">
            <v>WILLOW VIEW HOSP</v>
          </cell>
          <cell r="D116" t="str">
            <v>SPENCER,OK 73084-</v>
          </cell>
          <cell r="E116" t="str">
            <v>73084</v>
          </cell>
          <cell r="F116" t="str">
            <v>Private-Combined</v>
          </cell>
          <cell r="G116" t="str">
            <v>Yes</v>
          </cell>
          <cell r="H116">
            <v>370028</v>
          </cell>
          <cell r="I116">
            <v>43646</v>
          </cell>
          <cell r="J116">
            <v>1905</v>
          </cell>
          <cell r="K116">
            <v>3673259.19</v>
          </cell>
          <cell r="L116">
            <v>756306.86</v>
          </cell>
          <cell r="M116">
            <v>13651.119999999999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S116">
            <v>472.44249999999869</v>
          </cell>
          <cell r="T116">
            <v>406</v>
          </cell>
          <cell r="V116"/>
        </row>
        <row r="118">
          <cell r="A118" t="str">
            <v>200752850A</v>
          </cell>
          <cell r="B118" t="str">
            <v>010</v>
          </cell>
          <cell r="C118" t="str">
            <v>OU MEDICINE MI</v>
          </cell>
          <cell r="D118" t="str">
            <v>OKLAHOMA CITY,OK 73104-5047</v>
          </cell>
          <cell r="E118" t="str">
            <v>73104</v>
          </cell>
          <cell r="F118" t="str">
            <v>Public</v>
          </cell>
          <cell r="G118" t="str">
            <v>Yes</v>
          </cell>
          <cell r="H118">
            <v>370093</v>
          </cell>
          <cell r="I118">
            <v>43646</v>
          </cell>
          <cell r="J118">
            <v>77890</v>
          </cell>
          <cell r="K118">
            <v>1248339290.79</v>
          </cell>
          <cell r="L118">
            <v>103173795</v>
          </cell>
          <cell r="M118">
            <v>3117598.8900000094</v>
          </cell>
          <cell r="N118">
            <v>4396877</v>
          </cell>
          <cell r="O118">
            <v>17937338</v>
          </cell>
          <cell r="P118">
            <v>135594434.38999999</v>
          </cell>
          <cell r="Q118">
            <v>6502570.4799999995</v>
          </cell>
          <cell r="S118">
            <v>19393.776099999803</v>
          </cell>
          <cell r="T118">
            <v>12285</v>
          </cell>
          <cell r="V118"/>
        </row>
        <row r="119">
          <cell r="A119" t="str">
            <v>200752850A E</v>
          </cell>
          <cell r="B119" t="str">
            <v>010</v>
          </cell>
          <cell r="C119" t="str">
            <v>OU MEDICINE EDMOND</v>
          </cell>
          <cell r="D119" t="str">
            <v>OKLAHOMA CITY,OK 73104-5047</v>
          </cell>
          <cell r="E119" t="str">
            <v>73104</v>
          </cell>
          <cell r="F119" t="e">
            <v>#N/A</v>
          </cell>
          <cell r="G119" t="e">
            <v>#N/A</v>
          </cell>
          <cell r="H119">
            <v>370093</v>
          </cell>
          <cell r="I119">
            <v>43646</v>
          </cell>
          <cell r="J119">
            <v>1061</v>
          </cell>
          <cell r="K119">
            <v>15046510.57</v>
          </cell>
          <cell r="L119">
            <v>1247391.04</v>
          </cell>
          <cell r="M119">
            <v>13617.25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299.54810000000003</v>
          </cell>
          <cell r="T119">
            <v>207</v>
          </cell>
          <cell r="V119"/>
        </row>
        <row r="120">
          <cell r="A120" t="str">
            <v>200752850D</v>
          </cell>
          <cell r="B120" t="str">
            <v>205</v>
          </cell>
          <cell r="C120" t="str">
            <v>OU MEDICINE - PSYCH</v>
          </cell>
          <cell r="D120" t="str">
            <v>EDMOND,OK 73034-6309</v>
          </cell>
          <cell r="E120" t="str">
            <v>73034</v>
          </cell>
          <cell r="F120" t="str">
            <v>Public-Combined</v>
          </cell>
          <cell r="G120" t="str">
            <v>Yes</v>
          </cell>
          <cell r="H120">
            <v>370093</v>
          </cell>
          <cell r="I120">
            <v>43646</v>
          </cell>
          <cell r="J120">
            <v>11</v>
          </cell>
          <cell r="K120">
            <v>33743.25</v>
          </cell>
          <cell r="L120">
            <v>5285.7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1.2108000000000001</v>
          </cell>
          <cell r="T120">
            <v>1</v>
          </cell>
          <cell r="V12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spital Data 22"/>
      <sheetName val="Hospital Data 21"/>
      <sheetName val="Addresses 22"/>
      <sheetName val="Addresses 21"/>
      <sheetName val="CCR DRG 22"/>
      <sheetName val="CCR SHOPP 22"/>
      <sheetName val="CCR SHOPP 21"/>
      <sheetName val="exp 22"/>
      <sheetName val="exp detail 22"/>
      <sheetName val="assessment log 2021"/>
      <sheetName val="assessment log 2022"/>
      <sheetName val="2021 Hospital Access Payments"/>
      <sheetName val="2021 CAH Payments"/>
      <sheetName val="2022 Hospital Access Payments"/>
      <sheetName val="2022 CAH Payments"/>
    </sheetNames>
    <sheetDataSet>
      <sheetData sheetId="0">
        <row r="1">
          <cell r="A1" t="str">
            <v>Provider ID</v>
          </cell>
        </row>
      </sheetData>
      <sheetData sheetId="1"/>
      <sheetData sheetId="2">
        <row r="1">
          <cell r="A1" t="str">
            <v>Provider ID &amp; Service Location</v>
          </cell>
          <cell r="B1" t="str">
            <v>Name</v>
          </cell>
          <cell r="C1" t="str">
            <v>NPI Number</v>
          </cell>
          <cell r="D1" t="str">
            <v>Provider Type Code</v>
          </cell>
          <cell r="E1" t="str">
            <v>Specialty Primary Code</v>
          </cell>
        </row>
        <row r="2">
          <cell r="A2" t="str">
            <v>200133520A</v>
          </cell>
          <cell r="B2" t="str">
            <v>ABRAZO ARROWHEAD CAMPUS</v>
          </cell>
          <cell r="C2" t="str">
            <v>1326022765</v>
          </cell>
          <cell r="D2" t="str">
            <v>01</v>
          </cell>
          <cell r="E2" t="str">
            <v>010</v>
          </cell>
        </row>
        <row r="3">
          <cell r="A3" t="str">
            <v>200126770A</v>
          </cell>
          <cell r="B3" t="str">
            <v>ABRAZO CENTRAL CAMPUS</v>
          </cell>
          <cell r="C3" t="str">
            <v>1477537363</v>
          </cell>
          <cell r="D3" t="str">
            <v>01</v>
          </cell>
          <cell r="E3" t="str">
            <v>010</v>
          </cell>
        </row>
        <row r="4">
          <cell r="A4" t="str">
            <v>200128370A</v>
          </cell>
          <cell r="B4" t="str">
            <v>ABRAZO SCOTTSDALE CAMPUS</v>
          </cell>
          <cell r="C4" t="str">
            <v>1326022732</v>
          </cell>
          <cell r="D4" t="str">
            <v>01</v>
          </cell>
          <cell r="E4" t="str">
            <v>010</v>
          </cell>
        </row>
        <row r="5">
          <cell r="A5" t="str">
            <v>100700030A</v>
          </cell>
          <cell r="B5" t="str">
            <v>ADAIR COUNTY HC INC</v>
          </cell>
          <cell r="C5" t="str">
            <v>1790753358</v>
          </cell>
          <cell r="D5" t="str">
            <v>01</v>
          </cell>
          <cell r="E5" t="str">
            <v>010</v>
          </cell>
        </row>
        <row r="6">
          <cell r="A6" t="str">
            <v>200239990A</v>
          </cell>
          <cell r="B6" t="str">
            <v>ADVENTHEALTH DAYTONA BEACH</v>
          </cell>
          <cell r="C6" t="str">
            <v>1063426823</v>
          </cell>
          <cell r="D6" t="str">
            <v>01</v>
          </cell>
          <cell r="E6" t="str">
            <v>010</v>
          </cell>
        </row>
        <row r="7">
          <cell r="A7" t="str">
            <v>100696080B</v>
          </cell>
          <cell r="B7" t="str">
            <v>ADVENTHEALTH HENDERSONVILLE</v>
          </cell>
          <cell r="C7" t="str">
            <v>1427075027</v>
          </cell>
          <cell r="D7" t="str">
            <v>01</v>
          </cell>
          <cell r="E7" t="str">
            <v>010</v>
          </cell>
        </row>
        <row r="8">
          <cell r="A8" t="str">
            <v>100696860A</v>
          </cell>
          <cell r="B8" t="str">
            <v>ADVENTHEALTH ORLANDO</v>
          </cell>
          <cell r="C8" t="str">
            <v>1306938071</v>
          </cell>
          <cell r="D8" t="str">
            <v>01</v>
          </cell>
          <cell r="E8" t="str">
            <v>010</v>
          </cell>
        </row>
        <row r="9">
          <cell r="A9" t="str">
            <v>100691520B</v>
          </cell>
          <cell r="B9" t="str">
            <v>ADVOCATE HEALTH &amp; HOSPITALS CORPORATION</v>
          </cell>
          <cell r="C9" t="str">
            <v>1164539730</v>
          </cell>
          <cell r="D9" t="str">
            <v>01</v>
          </cell>
          <cell r="E9" t="str">
            <v>010</v>
          </cell>
        </row>
        <row r="10">
          <cell r="A10" t="str">
            <v>100691520D</v>
          </cell>
          <cell r="B10" t="str">
            <v>ADVOCATE HEALTH &amp; HOSPITALS CORPORATION</v>
          </cell>
          <cell r="C10" t="str">
            <v>1548375082</v>
          </cell>
          <cell r="D10" t="str">
            <v>01</v>
          </cell>
          <cell r="E10" t="str">
            <v>010</v>
          </cell>
        </row>
        <row r="11">
          <cell r="A11" t="str">
            <v>200435950A</v>
          </cell>
          <cell r="B11" t="str">
            <v>AHS CLAREMORE REGIONAL HOSPITAL, LLC</v>
          </cell>
          <cell r="C11" t="str">
            <v>1023398807</v>
          </cell>
          <cell r="D11" t="str">
            <v>01</v>
          </cell>
          <cell r="E11" t="str">
            <v>010</v>
          </cell>
        </row>
        <row r="12">
          <cell r="A12" t="str">
            <v>200045700C</v>
          </cell>
          <cell r="B12" t="str">
            <v>AHS HENRYETTA HOSPITAL, LLC</v>
          </cell>
          <cell r="C12" t="str">
            <v>1720053556</v>
          </cell>
          <cell r="D12" t="str">
            <v>01</v>
          </cell>
          <cell r="E12" t="str">
            <v>010</v>
          </cell>
        </row>
        <row r="13">
          <cell r="A13" t="str">
            <v>200045700D</v>
          </cell>
          <cell r="B13" t="str">
            <v>AHS HENRYETTA HOSPITAL - PSYCH</v>
          </cell>
          <cell r="C13" t="str">
            <v>1497824742</v>
          </cell>
          <cell r="D13" t="str">
            <v>01</v>
          </cell>
          <cell r="E13" t="str">
            <v>205</v>
          </cell>
        </row>
        <row r="14">
          <cell r="A14" t="str">
            <v>200439230A</v>
          </cell>
          <cell r="B14" t="str">
            <v>AHS SOUTHCREST HOSPITAL, LLC</v>
          </cell>
          <cell r="C14" t="str">
            <v>1750661534</v>
          </cell>
          <cell r="D14" t="str">
            <v>01</v>
          </cell>
          <cell r="E14" t="str">
            <v>010</v>
          </cell>
        </row>
        <row r="15">
          <cell r="A15" t="str">
            <v>200539730A</v>
          </cell>
          <cell r="B15" t="str">
            <v>ALEGENT HEALTH CMMNTY MMRL HSPTL OF MO VALLEY, IA</v>
          </cell>
          <cell r="C15" t="str">
            <v>1508964123</v>
          </cell>
          <cell r="D15" t="str">
            <v>01</v>
          </cell>
          <cell r="E15" t="str">
            <v>010</v>
          </cell>
        </row>
        <row r="16">
          <cell r="A16" t="str">
            <v>100692970A</v>
          </cell>
          <cell r="B16" t="str">
            <v>ALLEN MEMORIAL HOSPITAL CORPORATION</v>
          </cell>
          <cell r="C16" t="str">
            <v>1336231091</v>
          </cell>
          <cell r="D16" t="str">
            <v>01</v>
          </cell>
          <cell r="E16" t="str">
            <v>010</v>
          </cell>
        </row>
        <row r="17">
          <cell r="A17" t="str">
            <v>100696610B</v>
          </cell>
          <cell r="B17" t="str">
            <v>ALLIANCEHEALTH DURANT</v>
          </cell>
          <cell r="C17" t="str">
            <v>1770522906</v>
          </cell>
          <cell r="D17" t="str">
            <v>01</v>
          </cell>
          <cell r="E17" t="str">
            <v>010</v>
          </cell>
        </row>
        <row r="18">
          <cell r="A18" t="str">
            <v>100700440A</v>
          </cell>
          <cell r="B18" t="str">
            <v>ALLIANCE HEALTH MADILL</v>
          </cell>
          <cell r="C18" t="str">
            <v>1467476556</v>
          </cell>
          <cell r="D18" t="str">
            <v>01</v>
          </cell>
          <cell r="E18" t="str">
            <v>014</v>
          </cell>
        </row>
        <row r="19">
          <cell r="A19" t="str">
            <v>100700490I</v>
          </cell>
          <cell r="B19" t="str">
            <v>ALLIANCEHEALTH MIDWEST-PSY</v>
          </cell>
          <cell r="C19" t="str">
            <v>1417998691</v>
          </cell>
          <cell r="D19" t="str">
            <v>01</v>
          </cell>
          <cell r="E19" t="str">
            <v>205</v>
          </cell>
        </row>
        <row r="20">
          <cell r="A20" t="str">
            <v>100699420A</v>
          </cell>
          <cell r="B20" t="str">
            <v>ALLIANCEHEALTH PONCA CITY</v>
          </cell>
          <cell r="C20" t="str">
            <v>1225077035</v>
          </cell>
          <cell r="D20" t="str">
            <v>01</v>
          </cell>
          <cell r="E20" t="str">
            <v>010</v>
          </cell>
        </row>
        <row r="21">
          <cell r="A21" t="str">
            <v>200196450C</v>
          </cell>
          <cell r="B21" t="str">
            <v>ALLIANCEHEALTH SEMINOLE</v>
          </cell>
          <cell r="C21" t="str">
            <v>1891980124</v>
          </cell>
          <cell r="D21" t="str">
            <v>01</v>
          </cell>
          <cell r="E21" t="str">
            <v>010</v>
          </cell>
        </row>
        <row r="22">
          <cell r="A22" t="str">
            <v>200019120A</v>
          </cell>
          <cell r="B22" t="str">
            <v>ALLIANCEHEALTH WOODWARD</v>
          </cell>
          <cell r="C22" t="str">
            <v>1558312553</v>
          </cell>
          <cell r="D22" t="str">
            <v>01</v>
          </cell>
          <cell r="E22" t="str">
            <v>010</v>
          </cell>
        </row>
        <row r="23">
          <cell r="A23" t="str">
            <v>200096790A</v>
          </cell>
          <cell r="B23" t="str">
            <v>ALTON MEMORIAL HOSPITAL</v>
          </cell>
          <cell r="C23" t="str">
            <v>1548278476</v>
          </cell>
          <cell r="D23" t="str">
            <v>01</v>
          </cell>
          <cell r="E23" t="str">
            <v>010</v>
          </cell>
        </row>
        <row r="24">
          <cell r="A24" t="str">
            <v>200588720A</v>
          </cell>
          <cell r="B24" t="str">
            <v>ALVARADO HOSPITAL MEDICAL CENTER</v>
          </cell>
          <cell r="C24" t="str">
            <v>1265468946</v>
          </cell>
          <cell r="D24" t="str">
            <v>01</v>
          </cell>
          <cell r="E24" t="str">
            <v>010</v>
          </cell>
        </row>
        <row r="25">
          <cell r="A25" t="str">
            <v>100700790A</v>
          </cell>
          <cell r="B25" t="str">
            <v>ARBUCKLE MEM HSP</v>
          </cell>
          <cell r="C25" t="str">
            <v>1700869492</v>
          </cell>
          <cell r="D25" t="str">
            <v>01</v>
          </cell>
          <cell r="E25" t="str">
            <v>014</v>
          </cell>
        </row>
        <row r="26">
          <cell r="A26" t="str">
            <v>100817680A</v>
          </cell>
          <cell r="B26" t="str">
            <v>ARKANSAS CHILDREN'S HOSPITAL</v>
          </cell>
          <cell r="C26" t="str">
            <v>1194776757</v>
          </cell>
          <cell r="D26" t="str">
            <v>01</v>
          </cell>
          <cell r="E26" t="str">
            <v>010</v>
          </cell>
        </row>
        <row r="27">
          <cell r="A27" t="str">
            <v>200783980A</v>
          </cell>
          <cell r="B27" t="str">
            <v>ARKANSAS CHILDREN'S NORTHWEST, INC</v>
          </cell>
          <cell r="C27" t="str">
            <v>1255875746</v>
          </cell>
          <cell r="D27" t="str">
            <v>01</v>
          </cell>
          <cell r="E27" t="str">
            <v>010</v>
          </cell>
        </row>
        <row r="28">
          <cell r="A28" t="str">
            <v>200989770A</v>
          </cell>
          <cell r="B28" t="str">
            <v>AROOSTOOK MEDICAL CENTER</v>
          </cell>
          <cell r="C28" t="str">
            <v>1396858999</v>
          </cell>
          <cell r="D28" t="str">
            <v>01</v>
          </cell>
          <cell r="E28" t="str">
            <v>010</v>
          </cell>
        </row>
        <row r="29">
          <cell r="A29" t="str">
            <v>200957660A</v>
          </cell>
          <cell r="B29" t="str">
            <v>ASANTE</v>
          </cell>
          <cell r="C29" t="str">
            <v>1730628827</v>
          </cell>
          <cell r="D29" t="str">
            <v>01</v>
          </cell>
          <cell r="E29" t="str">
            <v>010</v>
          </cell>
        </row>
        <row r="30">
          <cell r="A30" t="str">
            <v>100705610A</v>
          </cell>
          <cell r="B30" t="str">
            <v>ASANTE ROGUE REGIONAL MEDICAL CENTER</v>
          </cell>
          <cell r="C30" t="str">
            <v>1770587107</v>
          </cell>
          <cell r="D30" t="str">
            <v>01</v>
          </cell>
          <cell r="E30" t="str">
            <v>010</v>
          </cell>
        </row>
        <row r="31">
          <cell r="A31" t="str">
            <v>200255280A</v>
          </cell>
          <cell r="B31" t="str">
            <v>ASANTE THREE RIVERS MEDICAL CENTER, LLC</v>
          </cell>
          <cell r="C31" t="str">
            <v>1801891809</v>
          </cell>
          <cell r="D31" t="str">
            <v>01</v>
          </cell>
          <cell r="E31" t="str">
            <v>010</v>
          </cell>
        </row>
        <row r="32">
          <cell r="A32" t="str">
            <v>100694580A</v>
          </cell>
          <cell r="B32" t="str">
            <v>ASCENSION VIA CHRISTI HOSPITAL, PITTSBURG INC.</v>
          </cell>
          <cell r="C32" t="str">
            <v>1831125087</v>
          </cell>
          <cell r="D32" t="str">
            <v>01</v>
          </cell>
          <cell r="E32" t="str">
            <v>010</v>
          </cell>
        </row>
        <row r="33">
          <cell r="A33" t="str">
            <v>100695200L</v>
          </cell>
          <cell r="B33" t="str">
            <v>ASCENSION VIA CHRISTI HOSPITALS WICHITA INC</v>
          </cell>
          <cell r="C33" t="str">
            <v>1154314789</v>
          </cell>
          <cell r="D33" t="str">
            <v>01</v>
          </cell>
          <cell r="E33" t="str">
            <v>010</v>
          </cell>
        </row>
        <row r="34">
          <cell r="A34" t="str">
            <v>100695200A</v>
          </cell>
          <cell r="B34" t="str">
            <v>ASCENSION VIA CHRISTI HOSPITALS WICHITA, INC.</v>
          </cell>
          <cell r="C34" t="str">
            <v>1154314789</v>
          </cell>
          <cell r="D34" t="str">
            <v>01</v>
          </cell>
          <cell r="E34" t="str">
            <v>010</v>
          </cell>
        </row>
        <row r="35">
          <cell r="A35" t="str">
            <v>100704400A</v>
          </cell>
          <cell r="B35" t="str">
            <v>ASPEN VALLEY HOSPITAL</v>
          </cell>
          <cell r="C35" t="str">
            <v>1518960814</v>
          </cell>
          <cell r="D35" t="str">
            <v>01</v>
          </cell>
          <cell r="E35" t="str">
            <v>014</v>
          </cell>
        </row>
        <row r="36">
          <cell r="A36" t="str">
            <v>100262850D</v>
          </cell>
          <cell r="B36" t="str">
            <v>ATOKA COUNTY HEALTHCARE AUTHORITY</v>
          </cell>
          <cell r="C36" t="str">
            <v>1508896499</v>
          </cell>
          <cell r="D36" t="str">
            <v>01</v>
          </cell>
          <cell r="E36" t="str">
            <v>014</v>
          </cell>
        </row>
        <row r="37">
          <cell r="A37" t="str">
            <v>200233310C</v>
          </cell>
          <cell r="B37" t="str">
            <v>ATRIUM HEALTH UNION</v>
          </cell>
          <cell r="C37" t="str">
            <v>1396790325</v>
          </cell>
          <cell r="D37" t="str">
            <v>01</v>
          </cell>
          <cell r="E37" t="str">
            <v>010</v>
          </cell>
        </row>
        <row r="38">
          <cell r="A38" t="str">
            <v>100694080A</v>
          </cell>
          <cell r="B38" t="str">
            <v>AVERA MCKENNAN HOSPITAL</v>
          </cell>
          <cell r="C38" t="str">
            <v>1568460772</v>
          </cell>
          <cell r="D38" t="str">
            <v>01</v>
          </cell>
          <cell r="E38" t="str">
            <v>010</v>
          </cell>
        </row>
        <row r="39">
          <cell r="A39" t="str">
            <v>100694080C</v>
          </cell>
          <cell r="B39" t="str">
            <v>AVERA MCKENNAN HOSPITAL - PSY</v>
          </cell>
          <cell r="C39" t="str">
            <v>1164445250</v>
          </cell>
          <cell r="D39" t="str">
            <v>01</v>
          </cell>
          <cell r="E39" t="str">
            <v>010</v>
          </cell>
        </row>
        <row r="40">
          <cell r="A40" t="str">
            <v>100694080B</v>
          </cell>
          <cell r="B40" t="str">
            <v>AVERA MCKENNAN HOSPITAL - REHAB</v>
          </cell>
          <cell r="C40" t="str">
            <v>1215951629</v>
          </cell>
          <cell r="D40" t="str">
            <v>01</v>
          </cell>
          <cell r="E40" t="str">
            <v>010</v>
          </cell>
        </row>
        <row r="41">
          <cell r="A41" t="str">
            <v>200284960A</v>
          </cell>
          <cell r="B41" t="str">
            <v>AVERA QUEEN OF PEACE HOSPITAL</v>
          </cell>
          <cell r="C41" t="str">
            <v>1154324507</v>
          </cell>
          <cell r="D41" t="str">
            <v>01</v>
          </cell>
          <cell r="E41" t="str">
            <v>010</v>
          </cell>
        </row>
        <row r="42">
          <cell r="A42" t="str">
            <v>100694060A</v>
          </cell>
          <cell r="B42" t="str">
            <v>AVERA ST LUKES HOSPITAL</v>
          </cell>
          <cell r="C42" t="str">
            <v>1457309270</v>
          </cell>
          <cell r="D42" t="str">
            <v>01</v>
          </cell>
          <cell r="E42" t="str">
            <v>010</v>
          </cell>
        </row>
        <row r="43">
          <cell r="A43" t="str">
            <v>200289010A</v>
          </cell>
          <cell r="B43" t="str">
            <v>AVERA ST MARYS HOSPITAL</v>
          </cell>
          <cell r="C43" t="str">
            <v>1669457180</v>
          </cell>
          <cell r="D43" t="str">
            <v>01</v>
          </cell>
          <cell r="E43" t="str">
            <v>010</v>
          </cell>
        </row>
        <row r="44">
          <cell r="A44" t="str">
            <v>100704270C</v>
          </cell>
          <cell r="B44" t="str">
            <v>AVISTA ADVENTIST HOSPITAL</v>
          </cell>
          <cell r="C44" t="str">
            <v>1891709192</v>
          </cell>
          <cell r="D44" t="str">
            <v>01</v>
          </cell>
          <cell r="E44" t="str">
            <v>010</v>
          </cell>
        </row>
        <row r="45">
          <cell r="A45" t="str">
            <v>200102450A</v>
          </cell>
          <cell r="B45" t="str">
            <v>BAILEY MEDICAL CENTER LLC</v>
          </cell>
          <cell r="C45" t="str">
            <v>1205846037</v>
          </cell>
          <cell r="D45" t="str">
            <v>01</v>
          </cell>
          <cell r="E45" t="str">
            <v>010</v>
          </cell>
        </row>
        <row r="46">
          <cell r="A46" t="str">
            <v>200060120A</v>
          </cell>
          <cell r="B46" t="str">
            <v>BANNER ESTRELLA MEDICAL CENTER</v>
          </cell>
          <cell r="C46" t="str">
            <v>1275566200</v>
          </cell>
          <cell r="D46" t="str">
            <v>01</v>
          </cell>
          <cell r="E46" t="str">
            <v>010</v>
          </cell>
        </row>
        <row r="47">
          <cell r="A47" t="str">
            <v>200784450A</v>
          </cell>
          <cell r="B47" t="str">
            <v>BANNER UNIVERSITY MEDICAL CENTER TUCSON</v>
          </cell>
          <cell r="C47" t="str">
            <v>1265820179</v>
          </cell>
          <cell r="D47" t="str">
            <v>01</v>
          </cell>
          <cell r="E47" t="str">
            <v>010</v>
          </cell>
        </row>
        <row r="48">
          <cell r="A48" t="str">
            <v>200827000A</v>
          </cell>
          <cell r="B48" t="str">
            <v>BAPTIST HEALTH - FORT SMITH</v>
          </cell>
          <cell r="C48" t="str">
            <v>1710463146</v>
          </cell>
          <cell r="D48" t="str">
            <v>01</v>
          </cell>
          <cell r="E48" t="str">
            <v>010</v>
          </cell>
        </row>
        <row r="49">
          <cell r="A49" t="str">
            <v>200827000C</v>
          </cell>
          <cell r="B49" t="str">
            <v>BAPTIST HEALTH - FORT SMITH PSYCH</v>
          </cell>
          <cell r="C49" t="str">
            <v>1477039782</v>
          </cell>
          <cell r="D49" t="str">
            <v>01</v>
          </cell>
          <cell r="E49" t="str">
            <v>205</v>
          </cell>
        </row>
        <row r="50">
          <cell r="A50" t="str">
            <v>100698630B</v>
          </cell>
          <cell r="B50" t="str">
            <v>BAPTIST HEALTH MEDICAL CENTER-ARKADELPHIA</v>
          </cell>
          <cell r="C50" t="str">
            <v>1174553796</v>
          </cell>
          <cell r="D50" t="str">
            <v>01</v>
          </cell>
          <cell r="E50" t="str">
            <v>014</v>
          </cell>
        </row>
        <row r="51">
          <cell r="A51" t="str">
            <v>200703480A</v>
          </cell>
          <cell r="B51" t="str">
            <v>BAPTIST HEALTH MEDICAL CENTER-CONWAY</v>
          </cell>
          <cell r="C51" t="str">
            <v>1285005140</v>
          </cell>
          <cell r="D51" t="str">
            <v>01</v>
          </cell>
          <cell r="E51" t="str">
            <v>010</v>
          </cell>
        </row>
        <row r="52">
          <cell r="A52" t="str">
            <v>100698630D</v>
          </cell>
          <cell r="B52" t="str">
            <v>BAPTIST HEALTH MEDICAL CENTER-HEBER SPRINGS</v>
          </cell>
          <cell r="C52" t="str">
            <v>1609804822</v>
          </cell>
          <cell r="D52" t="str">
            <v>01</v>
          </cell>
          <cell r="E52" t="str">
            <v>014</v>
          </cell>
        </row>
        <row r="53">
          <cell r="A53" t="str">
            <v>100698630C</v>
          </cell>
          <cell r="B53" t="str">
            <v>BAPTIST HEALTH MEDICAL CENTER-LITTLE ROCK</v>
          </cell>
          <cell r="C53" t="str">
            <v>1043240682</v>
          </cell>
          <cell r="D53" t="str">
            <v>01</v>
          </cell>
          <cell r="E53" t="str">
            <v>010</v>
          </cell>
        </row>
        <row r="54">
          <cell r="A54" t="str">
            <v>100698630E</v>
          </cell>
          <cell r="B54" t="str">
            <v>BAPTIST HEALTH MEDICAL CENTER LITTLE ROCK - PSY</v>
          </cell>
          <cell r="C54" t="str">
            <v>1255377420</v>
          </cell>
          <cell r="D54" t="str">
            <v>01</v>
          </cell>
          <cell r="E54" t="str">
            <v>205</v>
          </cell>
        </row>
        <row r="55">
          <cell r="A55" t="str">
            <v>100698630F</v>
          </cell>
          <cell r="B55" t="str">
            <v>BAPTIST HEALTH MEDICAL CENTER LITTLE ROCK-REHAB</v>
          </cell>
          <cell r="C55" t="str">
            <v>1215967831</v>
          </cell>
          <cell r="D55" t="str">
            <v>01</v>
          </cell>
          <cell r="E55" t="str">
            <v>206</v>
          </cell>
        </row>
        <row r="56">
          <cell r="A56" t="str">
            <v>200766900A</v>
          </cell>
          <cell r="B56" t="str">
            <v>BAPTIST HEALTH STUTTGART</v>
          </cell>
          <cell r="C56" t="str">
            <v>1790773158</v>
          </cell>
          <cell r="D56" t="str">
            <v>01</v>
          </cell>
          <cell r="E56" t="str">
            <v>010</v>
          </cell>
        </row>
        <row r="57">
          <cell r="A57" t="str">
            <v>200827000B</v>
          </cell>
          <cell r="B57" t="str">
            <v>BAPTIST HEALTH - VAN BUREN</v>
          </cell>
          <cell r="C57" t="str">
            <v>1154807584</v>
          </cell>
          <cell r="D57" t="str">
            <v>01</v>
          </cell>
          <cell r="E57" t="str">
            <v>010</v>
          </cell>
        </row>
        <row r="58">
          <cell r="A58" t="str">
            <v>200060650B</v>
          </cell>
          <cell r="B58" t="str">
            <v>BAPTIST HOSPITAL</v>
          </cell>
          <cell r="C58" t="str">
            <v>1700979465</v>
          </cell>
          <cell r="D58" t="str">
            <v>01</v>
          </cell>
          <cell r="E58" t="str">
            <v>010</v>
          </cell>
        </row>
        <row r="59">
          <cell r="A59" t="str">
            <v>200060650C</v>
          </cell>
          <cell r="B59" t="str">
            <v>BAPTIST HOSPITAL-PSYCH</v>
          </cell>
          <cell r="C59" t="str">
            <v>1457448037</v>
          </cell>
          <cell r="D59" t="str">
            <v>01</v>
          </cell>
          <cell r="E59" t="str">
            <v>205</v>
          </cell>
        </row>
        <row r="60">
          <cell r="A60" t="str">
            <v>200753100A</v>
          </cell>
          <cell r="B60" t="str">
            <v>BAPTIST MEDICAL CENTER SOUTH</v>
          </cell>
          <cell r="C60" t="str">
            <v>1700977105</v>
          </cell>
          <cell r="D60" t="str">
            <v>01</v>
          </cell>
          <cell r="E60" t="str">
            <v>010</v>
          </cell>
        </row>
        <row r="61">
          <cell r="A61" t="str">
            <v>100698630A</v>
          </cell>
          <cell r="B61" t="str">
            <v>BAPTIST MEMORIAL MEDICAL CENTER-NORTH LITTLE ROCK</v>
          </cell>
          <cell r="C61" t="str">
            <v>1497790042</v>
          </cell>
          <cell r="D61" t="str">
            <v>01</v>
          </cell>
          <cell r="E61" t="str">
            <v>010</v>
          </cell>
        </row>
        <row r="62">
          <cell r="A62" t="str">
            <v>200555250A</v>
          </cell>
          <cell r="B62" t="str">
            <v>BAPTIST ST ANTHONYS HOSPITAL</v>
          </cell>
          <cell r="C62" t="str">
            <v>1407191984</v>
          </cell>
          <cell r="D62" t="str">
            <v>01</v>
          </cell>
          <cell r="E62" t="str">
            <v>010</v>
          </cell>
        </row>
        <row r="63">
          <cell r="A63" t="str">
            <v>100690180A</v>
          </cell>
          <cell r="B63" t="str">
            <v>BARNES-JEWISH HOPSITAL</v>
          </cell>
          <cell r="C63" t="str">
            <v>1649299827</v>
          </cell>
          <cell r="D63" t="str">
            <v>01</v>
          </cell>
          <cell r="E63" t="str">
            <v>010</v>
          </cell>
        </row>
        <row r="64">
          <cell r="A64" t="str">
            <v>201096610A</v>
          </cell>
          <cell r="B64" t="str">
            <v>BARNES-JEWISH WEST COUNTY</v>
          </cell>
          <cell r="C64" t="str">
            <v>1831107895</v>
          </cell>
          <cell r="D64" t="str">
            <v>01</v>
          </cell>
          <cell r="E64" t="str">
            <v>010</v>
          </cell>
        </row>
        <row r="65">
          <cell r="A65" t="str">
            <v>200854530A</v>
          </cell>
          <cell r="B65" t="str">
            <v>BARSTOW COMMUNITY HOSPITAL</v>
          </cell>
          <cell r="C65" t="str">
            <v>1780655670</v>
          </cell>
          <cell r="D65" t="str">
            <v>01</v>
          </cell>
          <cell r="E65" t="str">
            <v>010</v>
          </cell>
        </row>
        <row r="66">
          <cell r="A66" t="str">
            <v>200120700A</v>
          </cell>
          <cell r="B66" t="str">
            <v>BAXTER REGIONAL MEDICAL CENTER</v>
          </cell>
          <cell r="C66" t="str">
            <v>1881788933</v>
          </cell>
          <cell r="D66" t="str">
            <v>01</v>
          </cell>
          <cell r="E66" t="str">
            <v>010</v>
          </cell>
        </row>
        <row r="67">
          <cell r="A67" t="str">
            <v>100702150A</v>
          </cell>
          <cell r="B67" t="str">
            <v>BAYLOR ALL SAINTS MEDICAL CENTER</v>
          </cell>
          <cell r="C67" t="str">
            <v>1669472387</v>
          </cell>
          <cell r="D67" t="str">
            <v>01</v>
          </cell>
          <cell r="E67" t="str">
            <v>010</v>
          </cell>
        </row>
        <row r="68">
          <cell r="A68" t="str">
            <v>200027170A</v>
          </cell>
          <cell r="B68" t="str">
            <v>BAYLOR MEDICAL CENTER AT IRVING</v>
          </cell>
          <cell r="C68" t="str">
            <v>1992700983</v>
          </cell>
          <cell r="D68" t="str">
            <v>01</v>
          </cell>
          <cell r="E68" t="str">
            <v>010</v>
          </cell>
        </row>
        <row r="69">
          <cell r="A69" t="str">
            <v>200084370A</v>
          </cell>
          <cell r="B69" t="str">
            <v>BAYLOR REGIONAL MEDICAL CENTER AT PLANO</v>
          </cell>
          <cell r="C69" t="str">
            <v>1649273434</v>
          </cell>
          <cell r="D69" t="str">
            <v>01</v>
          </cell>
          <cell r="E69" t="str">
            <v>010</v>
          </cell>
        </row>
        <row r="70">
          <cell r="A70" t="str">
            <v>200081880A</v>
          </cell>
          <cell r="B70" t="str">
            <v>BAYLOR SCOTT &amp; WHITE MEDICAL CENTER - CENTENNIAL</v>
          </cell>
          <cell r="C70" t="str">
            <v>1801826839</v>
          </cell>
          <cell r="D70" t="str">
            <v>01</v>
          </cell>
          <cell r="E70" t="str">
            <v>010</v>
          </cell>
        </row>
        <row r="71">
          <cell r="A71" t="str">
            <v>200043710A</v>
          </cell>
          <cell r="B71" t="str">
            <v>BAYLOR SCOTT &amp; WHITE MEDICAL CENTER - GRAPEVINE</v>
          </cell>
          <cell r="C71" t="str">
            <v>1073511762</v>
          </cell>
          <cell r="D71" t="str">
            <v>01</v>
          </cell>
          <cell r="E71" t="str">
            <v>010</v>
          </cell>
        </row>
        <row r="72">
          <cell r="A72" t="str">
            <v>200115740A</v>
          </cell>
          <cell r="B72" t="str">
            <v>BAYLOR SCOTT &amp; WHITE MEDICAL CENTER - LAKE POINTE</v>
          </cell>
          <cell r="C72" t="str">
            <v>1205018439</v>
          </cell>
          <cell r="D72" t="str">
            <v>01</v>
          </cell>
          <cell r="E72" t="str">
            <v>010</v>
          </cell>
        </row>
        <row r="73">
          <cell r="A73" t="str">
            <v>100702170C</v>
          </cell>
          <cell r="B73" t="str">
            <v>BAYLOR SCOTT &amp; WHITE MEDICAL CENTER - MCKINNEY</v>
          </cell>
          <cell r="C73" t="str">
            <v>1124305065</v>
          </cell>
          <cell r="D73" t="str">
            <v>01</v>
          </cell>
          <cell r="E73" t="str">
            <v>010</v>
          </cell>
        </row>
        <row r="74">
          <cell r="A74" t="str">
            <v>200115430B</v>
          </cell>
          <cell r="B74" t="str">
            <v>BAYLOR SCOTT &amp; WHITE MEDICAL CENTER - WAXAHACHIE</v>
          </cell>
          <cell r="C74" t="str">
            <v>1265430177</v>
          </cell>
          <cell r="D74" t="str">
            <v>01</v>
          </cell>
          <cell r="E74" t="str">
            <v>010</v>
          </cell>
        </row>
        <row r="75">
          <cell r="A75" t="str">
            <v>200864670A</v>
          </cell>
          <cell r="B75" t="str">
            <v>BAYLOR SCOTT &amp; WHITE THE HEART HOSPITAL - DENTON</v>
          </cell>
          <cell r="C75" t="str">
            <v>1194753590</v>
          </cell>
          <cell r="D75" t="str">
            <v>01</v>
          </cell>
          <cell r="E75" t="str">
            <v>010</v>
          </cell>
        </row>
        <row r="76">
          <cell r="A76" t="str">
            <v>100702580B</v>
          </cell>
          <cell r="B76" t="str">
            <v>BAYLOR UNIVERSITY MEDICAL CENTER</v>
          </cell>
          <cell r="C76" t="str">
            <v>1447250253</v>
          </cell>
          <cell r="D76" t="str">
            <v>01</v>
          </cell>
          <cell r="E76" t="str">
            <v>010</v>
          </cell>
        </row>
        <row r="77">
          <cell r="A77" t="str">
            <v>200997010A</v>
          </cell>
          <cell r="B77" t="str">
            <v>BBH CBMC LLC</v>
          </cell>
          <cell r="C77" t="str">
            <v>1174977557</v>
          </cell>
          <cell r="D77" t="str">
            <v>01</v>
          </cell>
          <cell r="E77" t="str">
            <v>010</v>
          </cell>
        </row>
        <row r="78">
          <cell r="A78" t="str">
            <v>100700760A</v>
          </cell>
          <cell r="B78" t="str">
            <v>BEAVER COUNTY MEMORIAL HOSPITAL</v>
          </cell>
          <cell r="C78" t="str">
            <v>1578540274</v>
          </cell>
          <cell r="D78" t="str">
            <v>01</v>
          </cell>
          <cell r="E78" t="str">
            <v>014</v>
          </cell>
        </row>
        <row r="79">
          <cell r="A79" t="str">
            <v>200422480A</v>
          </cell>
          <cell r="B79" t="str">
            <v>BELLEVUE MEDICAL CENTER</v>
          </cell>
          <cell r="C79" t="str">
            <v>1609007525</v>
          </cell>
          <cell r="D79" t="str">
            <v>01</v>
          </cell>
          <cell r="E79" t="str">
            <v>010</v>
          </cell>
        </row>
        <row r="80">
          <cell r="A80" t="str">
            <v>200085660G</v>
          </cell>
          <cell r="B80" t="str">
            <v>BETHANY BEHAVIORAL HEALTH-A UNIT OF CEDAR RIDGE</v>
          </cell>
          <cell r="C80" t="str">
            <v>1598716490</v>
          </cell>
          <cell r="D80" t="str">
            <v>63</v>
          </cell>
          <cell r="E80" t="str">
            <v>634</v>
          </cell>
        </row>
        <row r="81">
          <cell r="A81" t="str">
            <v>100677110F</v>
          </cell>
          <cell r="B81" t="str">
            <v>BETHANY CHILDREN'S HEALTH CENTER</v>
          </cell>
          <cell r="C81" t="str">
            <v>1740395409</v>
          </cell>
          <cell r="D81" t="str">
            <v>01</v>
          </cell>
          <cell r="E81" t="str">
            <v>015</v>
          </cell>
        </row>
        <row r="82">
          <cell r="A82" t="str">
            <v>201038150A</v>
          </cell>
          <cell r="B82" t="str">
            <v>BETH ISRAEL DEACONESS MEDICAL CENTER, INC.</v>
          </cell>
          <cell r="C82" t="str">
            <v>1548202641</v>
          </cell>
          <cell r="D82" t="str">
            <v>01</v>
          </cell>
          <cell r="E82" t="str">
            <v>010</v>
          </cell>
        </row>
        <row r="83">
          <cell r="A83" t="str">
            <v>200668710A</v>
          </cell>
          <cell r="B83" t="str">
            <v>BLACKWELL REGIONAL HOSPITAL</v>
          </cell>
          <cell r="C83" t="str">
            <v>1104375237</v>
          </cell>
          <cell r="D83" t="str">
            <v>01</v>
          </cell>
          <cell r="E83" t="str">
            <v>010</v>
          </cell>
        </row>
        <row r="84">
          <cell r="A84" t="str">
            <v>100697480A</v>
          </cell>
          <cell r="B84" t="str">
            <v>BLOUNT MEMORIAL HOSPITAL</v>
          </cell>
          <cell r="C84" t="str">
            <v>1619939071</v>
          </cell>
          <cell r="D84" t="str">
            <v>01</v>
          </cell>
          <cell r="E84" t="str">
            <v>010</v>
          </cell>
        </row>
        <row r="85">
          <cell r="A85" t="str">
            <v>100694540E</v>
          </cell>
          <cell r="B85" t="str">
            <v>BOB WILSON MEMORIAL HOSPITAL</v>
          </cell>
          <cell r="C85" t="str">
            <v>1811432594</v>
          </cell>
          <cell r="D85" t="str">
            <v>01</v>
          </cell>
          <cell r="E85" t="str">
            <v>010</v>
          </cell>
        </row>
        <row r="86">
          <cell r="A86" t="str">
            <v>200271780A</v>
          </cell>
          <cell r="B86" t="str">
            <v>BRIM HEALTHCARE OF TEXAS LLC</v>
          </cell>
          <cell r="C86" t="str">
            <v>1114903523</v>
          </cell>
          <cell r="D86" t="str">
            <v>01</v>
          </cell>
          <cell r="E86" t="str">
            <v>010</v>
          </cell>
        </row>
        <row r="87">
          <cell r="A87" t="str">
            <v>200573000A</v>
          </cell>
          <cell r="B87" t="str">
            <v>BRISTOW ENDEAVOR HEALTHCARE, LLC</v>
          </cell>
          <cell r="C87" t="str">
            <v>1265863583</v>
          </cell>
          <cell r="D87" t="str">
            <v>01</v>
          </cell>
          <cell r="E87" t="str">
            <v>010</v>
          </cell>
        </row>
        <row r="88">
          <cell r="A88" t="str">
            <v>100701410E</v>
          </cell>
          <cell r="B88" t="str">
            <v>BROOKHAVEN HOSPITAL LLC</v>
          </cell>
          <cell r="C88" t="str">
            <v>1023064300</v>
          </cell>
          <cell r="D88" t="str">
            <v>63</v>
          </cell>
          <cell r="E88" t="str">
            <v>634</v>
          </cell>
        </row>
        <row r="89">
          <cell r="A89" t="str">
            <v>200706110A</v>
          </cell>
          <cell r="B89" t="str">
            <v>BROOKWOOD BAPTIST MEDICAL CENTER</v>
          </cell>
          <cell r="C89" t="str">
            <v>1003260480</v>
          </cell>
          <cell r="D89" t="str">
            <v>01</v>
          </cell>
          <cell r="E89" t="str">
            <v>010</v>
          </cell>
        </row>
        <row r="90">
          <cell r="A90" t="str">
            <v>100697060C</v>
          </cell>
          <cell r="B90" t="str">
            <v>BROWARD HEALTH MEDICAL CENTER</v>
          </cell>
          <cell r="C90" t="str">
            <v>1285662239</v>
          </cell>
          <cell r="D90" t="str">
            <v>01</v>
          </cell>
          <cell r="E90" t="str">
            <v>010</v>
          </cell>
        </row>
        <row r="91">
          <cell r="A91" t="str">
            <v>100693900A</v>
          </cell>
          <cell r="B91" t="str">
            <v>CAMERON REGIONAL MEDICAL CENTER</v>
          </cell>
          <cell r="C91" t="str">
            <v>1811905375</v>
          </cell>
          <cell r="D91" t="str">
            <v>01</v>
          </cell>
          <cell r="E91" t="str">
            <v>010</v>
          </cell>
        </row>
        <row r="92">
          <cell r="A92" t="str">
            <v>200218130A</v>
          </cell>
          <cell r="B92" t="str">
            <v>CANDLER HOSPITAL, INC.</v>
          </cell>
          <cell r="C92" t="str">
            <v>1275527889</v>
          </cell>
          <cell r="D92" t="str">
            <v>01</v>
          </cell>
          <cell r="E92" t="str">
            <v>010</v>
          </cell>
        </row>
        <row r="93">
          <cell r="A93" t="str">
            <v>200322170A</v>
          </cell>
          <cell r="B93" t="str">
            <v>CAPE CORAL HOSPITAL</v>
          </cell>
          <cell r="C93" t="str">
            <v>1487760906</v>
          </cell>
          <cell r="D93" t="str">
            <v>01</v>
          </cell>
          <cell r="E93" t="str">
            <v>010</v>
          </cell>
        </row>
        <row r="94">
          <cell r="A94" t="str">
            <v>100700640C</v>
          </cell>
          <cell r="B94" t="str">
            <v>CARL ALBERT COMM MHC</v>
          </cell>
          <cell r="C94" t="str">
            <v>1205873098</v>
          </cell>
          <cell r="D94" t="str">
            <v>63</v>
          </cell>
          <cell r="E94" t="str">
            <v>634</v>
          </cell>
        </row>
        <row r="95">
          <cell r="A95" t="str">
            <v>200464530A</v>
          </cell>
          <cell r="B95" t="str">
            <v>CARLSBAD MEDICAL CENTER</v>
          </cell>
          <cell r="C95" t="str">
            <v>1790722346</v>
          </cell>
          <cell r="D95" t="str">
            <v>01</v>
          </cell>
          <cell r="E95" t="str">
            <v>010</v>
          </cell>
        </row>
        <row r="96">
          <cell r="A96" t="str">
            <v>100699690A</v>
          </cell>
          <cell r="B96" t="str">
            <v>CARNEGIE TRI-COUNTY MUNICI</v>
          </cell>
          <cell r="C96" t="str">
            <v>1043323447</v>
          </cell>
          <cell r="D96" t="str">
            <v>01</v>
          </cell>
          <cell r="E96" t="str">
            <v>014</v>
          </cell>
        </row>
        <row r="97">
          <cell r="A97" t="str">
            <v>200968190A</v>
          </cell>
          <cell r="B97" t="str">
            <v>CARRUS BEHAVIORAL HOSPITAL</v>
          </cell>
          <cell r="C97" t="str">
            <v>1922642040</v>
          </cell>
          <cell r="D97" t="str">
            <v>63</v>
          </cell>
          <cell r="E97" t="str">
            <v>634</v>
          </cell>
        </row>
        <row r="98">
          <cell r="A98" t="str">
            <v>100704270E</v>
          </cell>
          <cell r="B98" t="str">
            <v>CASTLE ROCK ADVENTIST HOSPITAL</v>
          </cell>
          <cell r="C98" t="str">
            <v>1912249590</v>
          </cell>
          <cell r="D98" t="str">
            <v>01</v>
          </cell>
          <cell r="E98" t="str">
            <v>010</v>
          </cell>
        </row>
        <row r="99">
          <cell r="A99" t="str">
            <v>100704150D</v>
          </cell>
          <cell r="B99" t="str">
            <v>CATHOLIC HEALTH INITIATIVES COLORADO</v>
          </cell>
          <cell r="C99" t="str">
            <v>1306857974</v>
          </cell>
          <cell r="D99" t="str">
            <v>01</v>
          </cell>
          <cell r="E99" t="str">
            <v>010</v>
          </cell>
        </row>
        <row r="100">
          <cell r="A100" t="str">
            <v>200223110A</v>
          </cell>
          <cell r="B100" t="str">
            <v>CATHOLIC HEALTH INITIATIVES COLORADO</v>
          </cell>
          <cell r="C100" t="str">
            <v>1083611644</v>
          </cell>
          <cell r="D100" t="str">
            <v>01</v>
          </cell>
          <cell r="E100" t="str">
            <v>010</v>
          </cell>
        </row>
        <row r="101">
          <cell r="A101" t="str">
            <v>200085660H</v>
          </cell>
          <cell r="B101" t="str">
            <v>CEDAR RIDGE PSYCHIATRIC HOSPITAL</v>
          </cell>
          <cell r="C101" t="str">
            <v>1598716490</v>
          </cell>
          <cell r="D101" t="str">
            <v>63</v>
          </cell>
          <cell r="E101" t="str">
            <v>634</v>
          </cell>
        </row>
        <row r="102">
          <cell r="A102" t="str">
            <v>200085660I</v>
          </cell>
          <cell r="B102" t="str">
            <v>CEDAR RIDGE PSYCHIATRIC HOSPITAL</v>
          </cell>
          <cell r="C102" t="str">
            <v>1598716490</v>
          </cell>
          <cell r="D102" t="str">
            <v>63</v>
          </cell>
          <cell r="E102" t="str">
            <v>635</v>
          </cell>
        </row>
        <row r="103">
          <cell r="A103" t="str">
            <v>200085660J</v>
          </cell>
          <cell r="B103" t="str">
            <v>CEDAR RIDGE PSYCHIATRIC HOSPITAL</v>
          </cell>
          <cell r="C103" t="str">
            <v>1588836779</v>
          </cell>
          <cell r="D103" t="str">
            <v>63</v>
          </cell>
          <cell r="E103" t="str">
            <v>630</v>
          </cell>
        </row>
        <row r="104">
          <cell r="A104" t="str">
            <v>200697510F</v>
          </cell>
          <cell r="B104" t="str">
            <v>CENTER FOR ORTHOPAEDIC RECONSTRUCTION &amp; EXCELLENCE</v>
          </cell>
          <cell r="C104" t="str">
            <v>1114435666</v>
          </cell>
          <cell r="D104" t="str">
            <v>01</v>
          </cell>
          <cell r="E104" t="str">
            <v>010</v>
          </cell>
        </row>
        <row r="105">
          <cell r="A105" t="str">
            <v>200886180A</v>
          </cell>
          <cell r="B105" t="str">
            <v>CENTERS FOR YOUTH AND FAMILIES</v>
          </cell>
          <cell r="C105" t="str">
            <v>1174617526</v>
          </cell>
          <cell r="D105" t="str">
            <v>63</v>
          </cell>
          <cell r="E105" t="str">
            <v>630</v>
          </cell>
        </row>
        <row r="106">
          <cell r="A106" t="str">
            <v>100692940E</v>
          </cell>
          <cell r="B106" t="str">
            <v>CENTRAL IOWA HOSPITAL CORPORATION</v>
          </cell>
          <cell r="C106" t="str">
            <v>1598905762</v>
          </cell>
          <cell r="D106" t="str">
            <v>01</v>
          </cell>
          <cell r="E106" t="str">
            <v>010</v>
          </cell>
        </row>
        <row r="107">
          <cell r="A107" t="str">
            <v>100705580A</v>
          </cell>
          <cell r="B107" t="str">
            <v>CENTRAL PENINSULA GENERAL HOSPITAL, INC</v>
          </cell>
          <cell r="C107" t="str">
            <v>1528062429</v>
          </cell>
          <cell r="D107" t="str">
            <v>01</v>
          </cell>
          <cell r="E107" t="str">
            <v>010</v>
          </cell>
        </row>
        <row r="108">
          <cell r="A108" t="str">
            <v>200992590A</v>
          </cell>
          <cell r="B108" t="str">
            <v>CGH HOSPITAL LTD</v>
          </cell>
          <cell r="C108" t="str">
            <v>1649200601</v>
          </cell>
          <cell r="D108" t="str">
            <v>01</v>
          </cell>
          <cell r="E108" t="str">
            <v>010</v>
          </cell>
        </row>
        <row r="109">
          <cell r="A109" t="str">
            <v>200120040V</v>
          </cell>
          <cell r="B109" t="str">
            <v>CHEROKEE NATION - WW HASTINGS</v>
          </cell>
          <cell r="C109" t="str">
            <v>1275799645</v>
          </cell>
          <cell r="D109" t="str">
            <v>01</v>
          </cell>
          <cell r="E109" t="str">
            <v>016</v>
          </cell>
        </row>
        <row r="110">
          <cell r="A110" t="str">
            <v>100699330A</v>
          </cell>
          <cell r="B110" t="str">
            <v>CHICKASAW NATION MEDICAL CENTER</v>
          </cell>
          <cell r="C110" t="str">
            <v>1255364923</v>
          </cell>
          <cell r="D110" t="str">
            <v>01</v>
          </cell>
          <cell r="E110" t="str">
            <v>016</v>
          </cell>
        </row>
        <row r="111">
          <cell r="A111" t="str">
            <v>100850910C</v>
          </cell>
          <cell r="B111" t="str">
            <v>CHI HEALTH BERGAN MERCY</v>
          </cell>
          <cell r="C111" t="str">
            <v>1508941097</v>
          </cell>
          <cell r="D111" t="str">
            <v>01</v>
          </cell>
          <cell r="E111" t="str">
            <v>010</v>
          </cell>
        </row>
        <row r="112">
          <cell r="A112" t="str">
            <v>100694340A</v>
          </cell>
          <cell r="B112" t="str">
            <v>CHI HEALTH GOOD SAMARITAN</v>
          </cell>
          <cell r="C112" t="str">
            <v>1336184019</v>
          </cell>
          <cell r="D112" t="str">
            <v>01</v>
          </cell>
          <cell r="E112" t="str">
            <v>010</v>
          </cell>
        </row>
        <row r="113">
          <cell r="A113" t="str">
            <v>100850910A</v>
          </cell>
          <cell r="B113" t="str">
            <v>CHI HEALTH MERCY COUNCIL BLUFFS</v>
          </cell>
          <cell r="C113" t="str">
            <v>1265517759</v>
          </cell>
          <cell r="D113" t="str">
            <v>01</v>
          </cell>
          <cell r="E113" t="str">
            <v>010</v>
          </cell>
        </row>
        <row r="114">
          <cell r="A114" t="str">
            <v>200039720A</v>
          </cell>
          <cell r="B114" t="str">
            <v>CHI HEALTH MIDLANDS</v>
          </cell>
          <cell r="C114" t="str">
            <v>1215006101</v>
          </cell>
          <cell r="D114" t="str">
            <v>01</v>
          </cell>
          <cell r="E114" t="str">
            <v>010</v>
          </cell>
        </row>
        <row r="115">
          <cell r="A115" t="str">
            <v>200106300A</v>
          </cell>
          <cell r="B115" t="str">
            <v>CHI HEALTH ST. FRANCIS</v>
          </cell>
          <cell r="C115" t="str">
            <v>1982675955</v>
          </cell>
          <cell r="D115" t="str">
            <v>01</v>
          </cell>
          <cell r="E115" t="str">
            <v>010</v>
          </cell>
        </row>
        <row r="116">
          <cell r="A116" t="str">
            <v>200504410A</v>
          </cell>
          <cell r="B116" t="str">
            <v>CHI HEALTH ST. MARY'S</v>
          </cell>
          <cell r="C116" t="str">
            <v>1528016995</v>
          </cell>
          <cell r="D116" t="str">
            <v>01</v>
          </cell>
          <cell r="E116" t="str">
            <v>014</v>
          </cell>
        </row>
        <row r="117">
          <cell r="A117" t="str">
            <v>100695740A</v>
          </cell>
          <cell r="B117" t="str">
            <v>CHILDREN'S HOSPITAL</v>
          </cell>
          <cell r="C117" t="str">
            <v>1912939703</v>
          </cell>
          <cell r="D117" t="str">
            <v>01</v>
          </cell>
          <cell r="E117" t="str">
            <v>010</v>
          </cell>
        </row>
        <row r="118">
          <cell r="A118" t="str">
            <v>100704090A</v>
          </cell>
          <cell r="B118" t="str">
            <v>CHILDREN'S HOSPITAL COLORADO</v>
          </cell>
          <cell r="C118" t="str">
            <v>1336245828</v>
          </cell>
          <cell r="D118" t="str">
            <v>01</v>
          </cell>
          <cell r="E118" t="str">
            <v>010</v>
          </cell>
        </row>
        <row r="119">
          <cell r="A119" t="str">
            <v>100704090E</v>
          </cell>
          <cell r="B119" t="str">
            <v>CHILDREN'S HOSPITAL COLORADO</v>
          </cell>
          <cell r="C119" t="str">
            <v>1336637438</v>
          </cell>
          <cell r="D119" t="str">
            <v>01</v>
          </cell>
          <cell r="E119" t="str">
            <v>010</v>
          </cell>
        </row>
        <row r="120">
          <cell r="A120" t="str">
            <v>100704090F</v>
          </cell>
          <cell r="B120" t="str">
            <v>CHILDREN'S HOSPITAL COLORADO</v>
          </cell>
          <cell r="C120" t="str">
            <v>1710348214</v>
          </cell>
          <cell r="D120" t="str">
            <v>01</v>
          </cell>
          <cell r="E120" t="str">
            <v>010</v>
          </cell>
        </row>
        <row r="121">
          <cell r="A121" t="str">
            <v>100706410A</v>
          </cell>
          <cell r="B121" t="str">
            <v>CHILDRENS HOSPITAL LOS ANGELES</v>
          </cell>
          <cell r="C121" t="str">
            <v>1124073366</v>
          </cell>
          <cell r="D121" t="str">
            <v>01</v>
          </cell>
          <cell r="E121" t="str">
            <v>010</v>
          </cell>
        </row>
        <row r="122">
          <cell r="A122" t="str">
            <v>100694330A</v>
          </cell>
          <cell r="B122" t="str">
            <v>CHILDREN'S HOSPITAL &amp; MEDICAL CENTER</v>
          </cell>
          <cell r="C122" t="str">
            <v>1346297843</v>
          </cell>
          <cell r="D122" t="str">
            <v>01</v>
          </cell>
          <cell r="E122" t="str">
            <v>010</v>
          </cell>
        </row>
        <row r="123">
          <cell r="A123" t="str">
            <v>100690580A</v>
          </cell>
          <cell r="B123" t="str">
            <v>CHILDREN'S HOSPITAL MEDICAL CENTER</v>
          </cell>
          <cell r="C123" t="str">
            <v>1548212988</v>
          </cell>
          <cell r="D123" t="str">
            <v>01</v>
          </cell>
          <cell r="E123" t="str">
            <v>010</v>
          </cell>
        </row>
        <row r="124">
          <cell r="A124" t="str">
            <v>200398560A</v>
          </cell>
          <cell r="B124" t="str">
            <v>CHILDRENS HOSPITAL OF MICHIGAN</v>
          </cell>
          <cell r="C124" t="str">
            <v>1538471800</v>
          </cell>
          <cell r="D124" t="str">
            <v>01</v>
          </cell>
          <cell r="E124" t="str">
            <v>010</v>
          </cell>
        </row>
        <row r="125">
          <cell r="A125" t="str">
            <v>100695820A</v>
          </cell>
          <cell r="B125" t="str">
            <v>CHILDREN'S HOSPITAL OF THE KING'S DAUGHTERS, INC.</v>
          </cell>
          <cell r="C125" t="str">
            <v>1912919481</v>
          </cell>
          <cell r="D125" t="str">
            <v>01</v>
          </cell>
          <cell r="E125" t="str">
            <v>010</v>
          </cell>
        </row>
        <row r="126">
          <cell r="A126" t="str">
            <v>200249270A</v>
          </cell>
          <cell r="B126" t="str">
            <v>CHILDREN'S HOSPITAL OF WISCONSIN, INC.</v>
          </cell>
          <cell r="C126" t="str">
            <v>1750482022</v>
          </cell>
          <cell r="D126" t="str">
            <v>01</v>
          </cell>
          <cell r="E126" t="str">
            <v>010</v>
          </cell>
        </row>
        <row r="127">
          <cell r="A127" t="str">
            <v>100701950A</v>
          </cell>
          <cell r="B127" t="str">
            <v>CHILDREN'S MEDICAL CENTER OF DALLAS</v>
          </cell>
          <cell r="C127" t="str">
            <v>1194743013</v>
          </cell>
          <cell r="D127" t="str">
            <v>01</v>
          </cell>
          <cell r="E127" t="str">
            <v>010</v>
          </cell>
        </row>
        <row r="128">
          <cell r="A128" t="str">
            <v>100701950D</v>
          </cell>
          <cell r="B128" t="str">
            <v>CHILDREN'S MEDICAL CENTER PLANO</v>
          </cell>
          <cell r="C128" t="str">
            <v>1720480627</v>
          </cell>
          <cell r="D128" t="str">
            <v>01</v>
          </cell>
          <cell r="E128" t="str">
            <v>010</v>
          </cell>
        </row>
        <row r="129">
          <cell r="A129" t="str">
            <v>100693810E</v>
          </cell>
          <cell r="B129" t="str">
            <v>CHILDREN'S MERCY HOSPITAL KANSAS</v>
          </cell>
          <cell r="C129" t="str">
            <v>1154400232</v>
          </cell>
          <cell r="D129" t="str">
            <v>01</v>
          </cell>
          <cell r="E129" t="str">
            <v>010</v>
          </cell>
        </row>
        <row r="130">
          <cell r="A130" t="str">
            <v>100698160A</v>
          </cell>
          <cell r="B130" t="str">
            <v>CHILDREN'S OF ALABAMA</v>
          </cell>
          <cell r="C130" t="str">
            <v>1205935012</v>
          </cell>
          <cell r="D130" t="str">
            <v>01</v>
          </cell>
          <cell r="E130" t="str">
            <v>010</v>
          </cell>
        </row>
        <row r="131">
          <cell r="A131" t="str">
            <v>100688950C</v>
          </cell>
          <cell r="B131" t="str">
            <v>CHILDRENS RECOVERY CENTER OF OKLAHOMA RTC</v>
          </cell>
          <cell r="C131" t="str">
            <v>1437321882</v>
          </cell>
          <cell r="D131" t="str">
            <v>63</v>
          </cell>
          <cell r="E131" t="str">
            <v>630</v>
          </cell>
        </row>
        <row r="132">
          <cell r="A132" t="str">
            <v>100702270A</v>
          </cell>
          <cell r="B132" t="str">
            <v>CHILDRESS COUNTY HOSPITAL DISTRICT</v>
          </cell>
          <cell r="C132" t="str">
            <v>1326079534</v>
          </cell>
          <cell r="D132" t="str">
            <v>01</v>
          </cell>
          <cell r="E132" t="str">
            <v>010</v>
          </cell>
        </row>
        <row r="133">
          <cell r="A133" t="str">
            <v>200865060A</v>
          </cell>
          <cell r="B133" t="str">
            <v>CHI LISBON HEALTH</v>
          </cell>
          <cell r="C133" t="str">
            <v>1609872431</v>
          </cell>
          <cell r="D133" t="str">
            <v>01</v>
          </cell>
          <cell r="E133" t="str">
            <v>014</v>
          </cell>
        </row>
        <row r="134">
          <cell r="A134" t="str">
            <v>200114750A</v>
          </cell>
          <cell r="B134" t="str">
            <v>CHI ST ALEXIUS HEALTH DICKINSON</v>
          </cell>
          <cell r="C134" t="str">
            <v>1992947956</v>
          </cell>
          <cell r="D134" t="str">
            <v>01</v>
          </cell>
          <cell r="E134" t="str">
            <v>014</v>
          </cell>
        </row>
        <row r="135">
          <cell r="A135" t="str">
            <v>200447830A</v>
          </cell>
          <cell r="B135" t="str">
            <v>CHI ST ALEXIUS HEALTH WILLISTON</v>
          </cell>
          <cell r="C135" t="str">
            <v>1902824576</v>
          </cell>
          <cell r="D135" t="str">
            <v>01</v>
          </cell>
          <cell r="E135" t="str">
            <v>014</v>
          </cell>
        </row>
        <row r="136">
          <cell r="A136" t="str">
            <v>201047660A</v>
          </cell>
          <cell r="B136" t="str">
            <v>CHI ST. JOSEPH'S AREA HEALTH</v>
          </cell>
          <cell r="C136" t="str">
            <v>1023086055</v>
          </cell>
          <cell r="D136" t="str">
            <v>01</v>
          </cell>
          <cell r="E136" t="str">
            <v>014</v>
          </cell>
        </row>
        <row r="137">
          <cell r="A137" t="str">
            <v>100701930A</v>
          </cell>
          <cell r="B137" t="str">
            <v>CHI ST LUKE'S HEALTH MEMORIAL LUFKIN</v>
          </cell>
          <cell r="C137" t="str">
            <v>1396746129</v>
          </cell>
          <cell r="D137" t="str">
            <v>01</v>
          </cell>
          <cell r="E137" t="str">
            <v>010</v>
          </cell>
        </row>
        <row r="138">
          <cell r="A138" t="str">
            <v>201049330A</v>
          </cell>
          <cell r="B138" t="str">
            <v>CHI ST. LUKE'S HEALTH MEMORIAL SAN AUGUSTINE</v>
          </cell>
          <cell r="C138" t="str">
            <v>1578547345</v>
          </cell>
          <cell r="D138" t="str">
            <v>01</v>
          </cell>
          <cell r="E138" t="str">
            <v>014</v>
          </cell>
        </row>
        <row r="139">
          <cell r="A139" t="str">
            <v>100698650B</v>
          </cell>
          <cell r="B139" t="str">
            <v>CHI ST VINCENT HOSPITAL HOT SPRINGS</v>
          </cell>
          <cell r="C139" t="str">
            <v>1689628232</v>
          </cell>
          <cell r="D139" t="str">
            <v>01</v>
          </cell>
          <cell r="E139" t="str">
            <v>010</v>
          </cell>
        </row>
        <row r="140">
          <cell r="A140" t="str">
            <v>100698670B</v>
          </cell>
          <cell r="B140" t="str">
            <v>CHI ST. VINCENT MORRILTON</v>
          </cell>
          <cell r="C140" t="str">
            <v>1891778049</v>
          </cell>
          <cell r="D140" t="str">
            <v>01</v>
          </cell>
          <cell r="E140" t="str">
            <v>014</v>
          </cell>
        </row>
        <row r="141">
          <cell r="A141" t="str">
            <v>100700720A</v>
          </cell>
          <cell r="B141" t="str">
            <v>CHOCTAW MEMORIAL HOSPITAL</v>
          </cell>
          <cell r="C141" t="str">
            <v>1881689289</v>
          </cell>
          <cell r="D141" t="str">
            <v>01</v>
          </cell>
          <cell r="E141" t="str">
            <v>010</v>
          </cell>
        </row>
        <row r="142">
          <cell r="A142" t="str">
            <v>100699600C</v>
          </cell>
          <cell r="B142" t="str">
            <v>CHOCTAW NATION - TALIHINA</v>
          </cell>
          <cell r="C142" t="str">
            <v>1659347623</v>
          </cell>
          <cell r="D142" t="str">
            <v>01</v>
          </cell>
          <cell r="E142" t="str">
            <v>016</v>
          </cell>
        </row>
        <row r="143">
          <cell r="A143" t="str">
            <v>100695460B</v>
          </cell>
          <cell r="B143" t="str">
            <v>CHRISTIANA CARE</v>
          </cell>
          <cell r="C143" t="str">
            <v>1134194038</v>
          </cell>
          <cell r="D143" t="str">
            <v>01</v>
          </cell>
          <cell r="E143" t="str">
            <v>010</v>
          </cell>
        </row>
        <row r="144">
          <cell r="A144" t="str">
            <v>100695460C</v>
          </cell>
          <cell r="B144" t="str">
            <v>CHRISTIANA CARE</v>
          </cell>
          <cell r="C144" t="str">
            <v>1134194038</v>
          </cell>
          <cell r="D144" t="str">
            <v>01</v>
          </cell>
          <cell r="E144" t="str">
            <v>010</v>
          </cell>
        </row>
        <row r="145">
          <cell r="A145" t="str">
            <v>200313060B</v>
          </cell>
          <cell r="B145" t="str">
            <v>CHRISTIAN HOSPITAL NORTHEAST NORTHWEST</v>
          </cell>
          <cell r="C145" t="str">
            <v>1639186760</v>
          </cell>
          <cell r="D145" t="str">
            <v>01</v>
          </cell>
          <cell r="E145" t="str">
            <v>010</v>
          </cell>
        </row>
        <row r="146">
          <cell r="A146" t="str">
            <v>100703010A</v>
          </cell>
          <cell r="B146" t="str">
            <v>CHRISTUS ST MICHAEL HEALTH</v>
          </cell>
          <cell r="C146" t="str">
            <v>1467453902</v>
          </cell>
          <cell r="D146" t="str">
            <v>01</v>
          </cell>
          <cell r="E146" t="str">
            <v>012</v>
          </cell>
        </row>
        <row r="147">
          <cell r="A147" t="str">
            <v>100703010C</v>
          </cell>
          <cell r="B147" t="str">
            <v>CHRISTUS ST MICHAEL HEALTH</v>
          </cell>
          <cell r="C147" t="str">
            <v>1295736734</v>
          </cell>
          <cell r="D147" t="str">
            <v>01</v>
          </cell>
          <cell r="E147" t="str">
            <v>010</v>
          </cell>
        </row>
        <row r="148">
          <cell r="A148" t="str">
            <v>100704610A</v>
          </cell>
          <cell r="B148" t="str">
            <v>CHRISTUS ST. VINCENT REGIONAL MEDICAL CENTER</v>
          </cell>
          <cell r="C148" t="str">
            <v>1578587150</v>
          </cell>
          <cell r="D148" t="str">
            <v>01</v>
          </cell>
          <cell r="E148" t="str">
            <v>010</v>
          </cell>
        </row>
        <row r="149">
          <cell r="A149" t="str">
            <v>100700740A</v>
          </cell>
          <cell r="B149" t="str">
            <v>CIMARRON MEMORIAL HOSPITAL</v>
          </cell>
          <cell r="C149" t="str">
            <v>1073584819</v>
          </cell>
          <cell r="D149" t="str">
            <v>01</v>
          </cell>
          <cell r="E149" t="str">
            <v>014</v>
          </cell>
        </row>
        <row r="150">
          <cell r="A150" t="str">
            <v>100689220H</v>
          </cell>
          <cell r="B150" t="str">
            <v>CLAREMORE IND HSP</v>
          </cell>
          <cell r="C150" t="str">
            <v>1073527842</v>
          </cell>
          <cell r="D150" t="str">
            <v>01</v>
          </cell>
          <cell r="E150" t="str">
            <v>016</v>
          </cell>
        </row>
        <row r="151">
          <cell r="A151" t="str">
            <v>200234090B</v>
          </cell>
          <cell r="B151" t="str">
            <v>CLEVELAND AREA HOSPITAL</v>
          </cell>
          <cell r="C151" t="str">
            <v>1427295872</v>
          </cell>
          <cell r="D151" t="str">
            <v>01</v>
          </cell>
          <cell r="E151" t="str">
            <v>014</v>
          </cell>
        </row>
        <row r="152">
          <cell r="A152" t="str">
            <v>100700010G</v>
          </cell>
          <cell r="B152" t="str">
            <v>CLINTON HMA LLC</v>
          </cell>
          <cell r="C152" t="str">
            <v>1326062456</v>
          </cell>
          <cell r="D152" t="str">
            <v>01</v>
          </cell>
          <cell r="E152" t="str">
            <v>010</v>
          </cell>
        </row>
        <row r="153">
          <cell r="A153" t="str">
            <v>100700010H</v>
          </cell>
          <cell r="B153" t="str">
            <v>CLINTON HMA LLC - REHAB</v>
          </cell>
          <cell r="C153" t="str">
            <v>1962426940</v>
          </cell>
          <cell r="D153" t="str">
            <v>01</v>
          </cell>
          <cell r="E153" t="str">
            <v>206</v>
          </cell>
        </row>
        <row r="154">
          <cell r="A154" t="str">
            <v>100695360A</v>
          </cell>
          <cell r="B154" t="str">
            <v>COFFEYVILLE REGIONAL MEDICAL CENTER, INC</v>
          </cell>
          <cell r="C154" t="str">
            <v>1285600379</v>
          </cell>
          <cell r="D154" t="str">
            <v>01</v>
          </cell>
          <cell r="E154" t="str">
            <v>010</v>
          </cell>
        </row>
        <row r="155">
          <cell r="A155" t="str">
            <v>200069140A</v>
          </cell>
          <cell r="B155" t="str">
            <v>COLUMBUS COMMUNITY HOSPITAL</v>
          </cell>
          <cell r="C155" t="str">
            <v>1760589295</v>
          </cell>
          <cell r="D155" t="str">
            <v>01</v>
          </cell>
          <cell r="E155" t="str">
            <v>010</v>
          </cell>
        </row>
        <row r="156">
          <cell r="A156" t="str">
            <v>100749570S</v>
          </cell>
          <cell r="B156" t="str">
            <v>COMANCHE CO MEM HSP</v>
          </cell>
          <cell r="C156" t="str">
            <v>1720022379</v>
          </cell>
          <cell r="D156" t="str">
            <v>01</v>
          </cell>
          <cell r="E156" t="str">
            <v>010</v>
          </cell>
        </row>
        <row r="157">
          <cell r="A157" t="str">
            <v>100749570Z</v>
          </cell>
          <cell r="B157" t="str">
            <v>COMANCHE CO MEMORIAL HOSPITAL-PSY</v>
          </cell>
          <cell r="C157" t="str">
            <v>1275571432</v>
          </cell>
          <cell r="D157" t="str">
            <v>01</v>
          </cell>
          <cell r="E157" t="str">
            <v>205</v>
          </cell>
        </row>
        <row r="158">
          <cell r="A158" t="str">
            <v>100749570Y</v>
          </cell>
          <cell r="B158" t="str">
            <v>COMANCHE CO MEMORIAL HOSPITAL- REHAB</v>
          </cell>
          <cell r="C158" t="str">
            <v>1154364719</v>
          </cell>
          <cell r="D158" t="str">
            <v>01</v>
          </cell>
          <cell r="E158" t="str">
            <v>206</v>
          </cell>
        </row>
        <row r="159">
          <cell r="A159" t="str">
            <v>100746230B</v>
          </cell>
          <cell r="B159" t="str">
            <v>COMMUNITY HOSPITAL</v>
          </cell>
          <cell r="C159" t="str">
            <v>1275593337</v>
          </cell>
          <cell r="D159" t="str">
            <v>01</v>
          </cell>
          <cell r="E159" t="str">
            <v>010</v>
          </cell>
        </row>
        <row r="160">
          <cell r="A160" t="str">
            <v>100746230C</v>
          </cell>
          <cell r="B160" t="str">
            <v>COMMUNITY HOSPITAL, LLC</v>
          </cell>
          <cell r="C160" t="str">
            <v>1275593337</v>
          </cell>
          <cell r="D160" t="str">
            <v>01</v>
          </cell>
          <cell r="E160" t="str">
            <v>010</v>
          </cell>
        </row>
        <row r="161">
          <cell r="A161" t="str">
            <v>200115090A</v>
          </cell>
          <cell r="B161" t="str">
            <v>CONWAY REGIONAL MEDICAL CENTER</v>
          </cell>
          <cell r="C161" t="str">
            <v>1497770424</v>
          </cell>
          <cell r="D161" t="str">
            <v>01</v>
          </cell>
          <cell r="E161" t="str">
            <v>010</v>
          </cell>
        </row>
        <row r="162">
          <cell r="A162" t="str">
            <v>100702730A</v>
          </cell>
          <cell r="B162" t="str">
            <v>COOK CHILDREN'S MEDICAL CENTER</v>
          </cell>
          <cell r="C162" t="str">
            <v>1891765178</v>
          </cell>
          <cell r="D162" t="str">
            <v>01</v>
          </cell>
          <cell r="E162" t="str">
            <v>010</v>
          </cell>
        </row>
        <row r="163">
          <cell r="A163" t="str">
            <v>100751980B</v>
          </cell>
          <cell r="B163" t="str">
            <v>COON MEMORIAL HOSPITAL</v>
          </cell>
          <cell r="C163" t="str">
            <v>1639176456</v>
          </cell>
          <cell r="D163" t="str">
            <v>01</v>
          </cell>
          <cell r="E163" t="str">
            <v>014</v>
          </cell>
        </row>
        <row r="164">
          <cell r="A164" t="str">
            <v>100819200B</v>
          </cell>
          <cell r="B164" t="str">
            <v>CORDELL MEMORIAL HOSPITAL</v>
          </cell>
          <cell r="C164" t="str">
            <v>1750384426</v>
          </cell>
          <cell r="D164" t="str">
            <v>01</v>
          </cell>
          <cell r="E164" t="str">
            <v>014</v>
          </cell>
        </row>
        <row r="165">
          <cell r="A165" t="str">
            <v>200119790B</v>
          </cell>
          <cell r="B165" t="str">
            <v>CORNERSTONE SPECIALTY HOSPITALS BROKEN ARROW</v>
          </cell>
          <cell r="C165" t="str">
            <v>1518980978</v>
          </cell>
          <cell r="D165" t="str">
            <v>01</v>
          </cell>
          <cell r="E165" t="str">
            <v>010</v>
          </cell>
        </row>
        <row r="166">
          <cell r="A166" t="str">
            <v>200981210A</v>
          </cell>
          <cell r="B166" t="str">
            <v>CORONA REGIONAL MEDICAL CENTER</v>
          </cell>
          <cell r="C166" t="str">
            <v>1457347239</v>
          </cell>
          <cell r="D166" t="str">
            <v>01</v>
          </cell>
          <cell r="E166" t="str">
            <v>010</v>
          </cell>
        </row>
        <row r="167">
          <cell r="A167" t="str">
            <v>200134840A</v>
          </cell>
          <cell r="B167" t="str">
            <v>COVENANT CHILDREN'S HOSPITAL</v>
          </cell>
          <cell r="C167" t="str">
            <v>1437171568</v>
          </cell>
          <cell r="D167" t="str">
            <v>01</v>
          </cell>
          <cell r="E167" t="str">
            <v>010</v>
          </cell>
        </row>
        <row r="168">
          <cell r="A168" t="str">
            <v>200578200A</v>
          </cell>
          <cell r="B168" t="str">
            <v>COVENANT HEALTHCARE</v>
          </cell>
          <cell r="C168" t="str">
            <v>1588656946</v>
          </cell>
          <cell r="D168" t="str">
            <v>01</v>
          </cell>
          <cell r="E168" t="str">
            <v>010</v>
          </cell>
        </row>
        <row r="169">
          <cell r="A169" t="str">
            <v>100693030A</v>
          </cell>
          <cell r="B169" t="str">
            <v>COVENANT MEDICAL CENTER</v>
          </cell>
          <cell r="C169" t="str">
            <v>1700827896</v>
          </cell>
          <cell r="D169" t="str">
            <v>01</v>
          </cell>
          <cell r="E169" t="str">
            <v>010</v>
          </cell>
        </row>
        <row r="170">
          <cell r="A170" t="str">
            <v>100703160C</v>
          </cell>
          <cell r="B170" t="str">
            <v>COVENANT MEDICAL CENTER</v>
          </cell>
          <cell r="C170" t="str">
            <v>1972517365</v>
          </cell>
          <cell r="D170" t="str">
            <v>01</v>
          </cell>
          <cell r="E170" t="str">
            <v>010</v>
          </cell>
        </row>
        <row r="171">
          <cell r="A171" t="str">
            <v>100693790A</v>
          </cell>
          <cell r="B171" t="str">
            <v>COX MEDICAL CENTER BRANSON</v>
          </cell>
          <cell r="C171" t="str">
            <v>1760443980</v>
          </cell>
          <cell r="D171" t="str">
            <v>01</v>
          </cell>
          <cell r="E171" t="str">
            <v>010</v>
          </cell>
        </row>
        <row r="172">
          <cell r="A172" t="str">
            <v>100699980A</v>
          </cell>
          <cell r="B172" t="str">
            <v>CREEK NATION COM HSP-NI</v>
          </cell>
          <cell r="C172" t="str">
            <v>1588717482</v>
          </cell>
          <cell r="D172" t="str">
            <v>01</v>
          </cell>
          <cell r="E172" t="str">
            <v>016</v>
          </cell>
        </row>
        <row r="173">
          <cell r="A173" t="str">
            <v>100689260A</v>
          </cell>
          <cell r="B173" t="str">
            <v>CREEK NATION COMM HSP</v>
          </cell>
          <cell r="C173" t="str">
            <v>1689727588</v>
          </cell>
          <cell r="D173" t="str">
            <v>01</v>
          </cell>
          <cell r="E173" t="str">
            <v>016</v>
          </cell>
        </row>
        <row r="174">
          <cell r="A174" t="str">
            <v>100689580A</v>
          </cell>
          <cell r="B174" t="str">
            <v>CROUSE HEALTH HOSPITAL INC.</v>
          </cell>
          <cell r="C174" t="str">
            <v>1033107743</v>
          </cell>
          <cell r="D174" t="str">
            <v>01</v>
          </cell>
          <cell r="E174" t="str">
            <v>010</v>
          </cell>
        </row>
        <row r="175">
          <cell r="A175" t="str">
            <v>100688900B</v>
          </cell>
          <cell r="B175" t="str">
            <v>CUMBERLAND HOSPITAL, LLC</v>
          </cell>
          <cell r="C175" t="str">
            <v>1871507699</v>
          </cell>
          <cell r="D175" t="str">
            <v>01</v>
          </cell>
          <cell r="E175" t="str">
            <v>015</v>
          </cell>
        </row>
        <row r="176">
          <cell r="A176" t="str">
            <v>200758950A</v>
          </cell>
          <cell r="B176" t="str">
            <v>CURRY GENERAL HOSPITAL</v>
          </cell>
          <cell r="C176" t="str">
            <v>1487696985</v>
          </cell>
          <cell r="D176" t="str">
            <v>01</v>
          </cell>
          <cell r="E176" t="str">
            <v>014</v>
          </cell>
        </row>
        <row r="177">
          <cell r="A177" t="str">
            <v>200044190D</v>
          </cell>
          <cell r="B177" t="str">
            <v>CUSHING REGIONAL HOSPITAL - PSY</v>
          </cell>
          <cell r="C177" t="str">
            <v>1184703696</v>
          </cell>
          <cell r="D177" t="str">
            <v>01</v>
          </cell>
          <cell r="E177" t="str">
            <v>205</v>
          </cell>
        </row>
        <row r="178">
          <cell r="A178" t="str">
            <v>200749470A</v>
          </cell>
          <cell r="B178" t="str">
            <v>DALLAS REGIONAL MEDICAL CENTER</v>
          </cell>
          <cell r="C178" t="str">
            <v>1790174860</v>
          </cell>
          <cell r="D178" t="str">
            <v>01</v>
          </cell>
          <cell r="E178" t="str">
            <v>010</v>
          </cell>
        </row>
        <row r="179">
          <cell r="A179" t="str">
            <v>201093790A</v>
          </cell>
          <cell r="B179" t="str">
            <v>DAVIE MEDICAL CENTER</v>
          </cell>
          <cell r="C179" t="str">
            <v>1154326379</v>
          </cell>
          <cell r="D179" t="str">
            <v>01</v>
          </cell>
          <cell r="E179" t="str">
            <v>010</v>
          </cell>
        </row>
        <row r="180">
          <cell r="A180" t="str">
            <v>100691130A</v>
          </cell>
          <cell r="B180" t="str">
            <v>DEACONESS HOSPITAL</v>
          </cell>
          <cell r="C180" t="str">
            <v>1053361642</v>
          </cell>
          <cell r="D180" t="str">
            <v>01</v>
          </cell>
          <cell r="E180" t="str">
            <v>010</v>
          </cell>
        </row>
        <row r="181">
          <cell r="A181" t="str">
            <v>100702300B</v>
          </cell>
          <cell r="B181" t="str">
            <v>DECATUR HOSPITAL AUTHORITY</v>
          </cell>
          <cell r="C181" t="str">
            <v>1124076401</v>
          </cell>
          <cell r="D181" t="str">
            <v>01</v>
          </cell>
          <cell r="E181" t="str">
            <v>010</v>
          </cell>
        </row>
        <row r="182">
          <cell r="A182" t="str">
            <v>200943690A</v>
          </cell>
          <cell r="B182" t="str">
            <v>DELRAY MEDICAL CENTER INC</v>
          </cell>
          <cell r="C182" t="str">
            <v>1326078288</v>
          </cell>
          <cell r="D182" t="str">
            <v>01</v>
          </cell>
          <cell r="E182" t="str">
            <v>010</v>
          </cell>
        </row>
        <row r="183">
          <cell r="A183" t="str">
            <v>100704240A</v>
          </cell>
          <cell r="B183" t="str">
            <v>DELTA COUNTY MEMORIAL HOSPITAL</v>
          </cell>
          <cell r="C183" t="str">
            <v>1417935446</v>
          </cell>
          <cell r="D183" t="str">
            <v>01</v>
          </cell>
          <cell r="E183" t="str">
            <v>010</v>
          </cell>
        </row>
        <row r="184">
          <cell r="A184" t="str">
            <v>100704530A</v>
          </cell>
          <cell r="B184" t="str">
            <v>DENVER HEALTH MEDICAL CENTER</v>
          </cell>
          <cell r="C184" t="str">
            <v>1689624686</v>
          </cell>
          <cell r="D184" t="str">
            <v>01</v>
          </cell>
          <cell r="E184" t="str">
            <v>010</v>
          </cell>
        </row>
        <row r="185">
          <cell r="A185" t="str">
            <v>100703130A</v>
          </cell>
          <cell r="B185" t="str">
            <v>DESERT REGIONAL MEDICAL CENTER</v>
          </cell>
          <cell r="C185" t="str">
            <v>1104856095</v>
          </cell>
          <cell r="D185" t="str">
            <v>01</v>
          </cell>
          <cell r="E185" t="str">
            <v>010</v>
          </cell>
        </row>
        <row r="186">
          <cell r="A186" t="str">
            <v>100690000A</v>
          </cell>
          <cell r="B186" t="str">
            <v>DESERT SPRINGS HOSPITAL MEDICAL CENTER</v>
          </cell>
          <cell r="C186" t="str">
            <v>1154317964</v>
          </cell>
          <cell r="D186" t="str">
            <v>01</v>
          </cell>
          <cell r="E186" t="str">
            <v>010</v>
          </cell>
        </row>
        <row r="187">
          <cell r="A187" t="str">
            <v>200982300A</v>
          </cell>
          <cell r="B187" t="str">
            <v>DESERT VIEW HOSPITAL</v>
          </cell>
          <cell r="C187" t="str">
            <v>1073963138</v>
          </cell>
          <cell r="D187" t="str">
            <v>01</v>
          </cell>
          <cell r="E187" t="str">
            <v>014</v>
          </cell>
        </row>
        <row r="188">
          <cell r="A188" t="str">
            <v>200109420A</v>
          </cell>
          <cell r="B188" t="str">
            <v>DETAR HEALTHCARE SYSTEM</v>
          </cell>
          <cell r="C188" t="str">
            <v>1851343909</v>
          </cell>
          <cell r="D188" t="str">
            <v>01</v>
          </cell>
          <cell r="E188" t="str">
            <v>010</v>
          </cell>
        </row>
        <row r="189">
          <cell r="A189" t="str">
            <v>200543700A</v>
          </cell>
          <cell r="B189" t="str">
            <v>DETROIT RECEIVING HOSP &amp; UNIVERSITY HEALTH CENTER</v>
          </cell>
          <cell r="C189" t="str">
            <v>1619289998</v>
          </cell>
          <cell r="D189" t="str">
            <v>01</v>
          </cell>
          <cell r="E189" t="str">
            <v>010</v>
          </cell>
        </row>
        <row r="190">
          <cell r="A190" t="str">
            <v>200398270A</v>
          </cell>
          <cell r="B190" t="str">
            <v>DOCTORS HOSPITAL OF LAREDO</v>
          </cell>
          <cell r="C190" t="str">
            <v>1396731105</v>
          </cell>
          <cell r="D190" t="str">
            <v>01</v>
          </cell>
          <cell r="E190" t="str">
            <v>010</v>
          </cell>
        </row>
        <row r="191">
          <cell r="A191" t="str">
            <v>200443110A</v>
          </cell>
          <cell r="B191" t="str">
            <v>DOCTORS HOSPITAL OF MANTECA</v>
          </cell>
          <cell r="C191" t="str">
            <v>1992736599</v>
          </cell>
          <cell r="D191" t="str">
            <v>01</v>
          </cell>
          <cell r="E191" t="str">
            <v>010</v>
          </cell>
        </row>
        <row r="192">
          <cell r="A192" t="str">
            <v>200094900A</v>
          </cell>
          <cell r="B192" t="str">
            <v>DOCTORS MEDICAL CENTER OF MODESTO</v>
          </cell>
          <cell r="C192" t="str">
            <v>1184654923</v>
          </cell>
          <cell r="D192" t="str">
            <v>01</v>
          </cell>
          <cell r="E192" t="str">
            <v>010</v>
          </cell>
        </row>
        <row r="193">
          <cell r="A193" t="str">
            <v>200094900B</v>
          </cell>
          <cell r="B193" t="str">
            <v>DOCTORS MEDICAL CENTER OF MODESTO,INC.</v>
          </cell>
          <cell r="C193" t="str">
            <v>1396087672</v>
          </cell>
          <cell r="D193" t="str">
            <v>01</v>
          </cell>
          <cell r="E193" t="str">
            <v>010</v>
          </cell>
        </row>
        <row r="194">
          <cell r="A194" t="str">
            <v>100704600J</v>
          </cell>
          <cell r="B194" t="str">
            <v>DR DAN C TRIGG MEMORIAL HOSPITAL</v>
          </cell>
          <cell r="C194" t="str">
            <v>1962488304</v>
          </cell>
          <cell r="D194" t="str">
            <v>01</v>
          </cell>
          <cell r="E194" t="str">
            <v>014</v>
          </cell>
        </row>
        <row r="195">
          <cell r="A195" t="str">
            <v>200910710B</v>
          </cell>
          <cell r="B195" t="str">
            <v>DRUMRIGHT COMMUNITY HOSPITAL LLC</v>
          </cell>
          <cell r="C195" t="str">
            <v>1194353870</v>
          </cell>
          <cell r="D195" t="str">
            <v>01</v>
          </cell>
          <cell r="E195" t="str">
            <v>014</v>
          </cell>
        </row>
        <row r="196">
          <cell r="A196" t="str">
            <v>200517270A</v>
          </cell>
          <cell r="B196" t="str">
            <v>DUKES HEALTH SYSTEM LLC</v>
          </cell>
          <cell r="C196" t="str">
            <v>1619920949</v>
          </cell>
          <cell r="D196" t="str">
            <v>01</v>
          </cell>
          <cell r="E196" t="str">
            <v>014</v>
          </cell>
        </row>
        <row r="197">
          <cell r="A197" t="str">
            <v>100700120A</v>
          </cell>
          <cell r="B197" t="str">
            <v>DUNCAN REGIONAL HOSPITAL</v>
          </cell>
          <cell r="C197" t="str">
            <v>1851396394</v>
          </cell>
          <cell r="D197" t="str">
            <v>01</v>
          </cell>
          <cell r="E197" t="str">
            <v>010</v>
          </cell>
        </row>
        <row r="198">
          <cell r="A198" t="str">
            <v>100700120Q</v>
          </cell>
          <cell r="B198" t="str">
            <v>DUNCAN REGIONAL HOSPITAL INC</v>
          </cell>
          <cell r="C198" t="str">
            <v>1518405331</v>
          </cell>
          <cell r="D198" t="str">
            <v>01</v>
          </cell>
          <cell r="E198" t="str">
            <v>014</v>
          </cell>
        </row>
        <row r="199">
          <cell r="A199" t="str">
            <v>100700120N</v>
          </cell>
          <cell r="B199" t="str">
            <v>DUNCAN REGIONAL HOSPITAL - PSYCH</v>
          </cell>
          <cell r="C199" t="str">
            <v>1598906976</v>
          </cell>
          <cell r="D199" t="str">
            <v>01</v>
          </cell>
          <cell r="E199" t="str">
            <v>205</v>
          </cell>
        </row>
        <row r="200">
          <cell r="A200" t="str">
            <v>100700730A</v>
          </cell>
          <cell r="B200" t="str">
            <v>EASTERN OKLAHOMA MEDICAL CENTER</v>
          </cell>
          <cell r="C200" t="str">
            <v>1396767158</v>
          </cell>
          <cell r="D200" t="str">
            <v>01</v>
          </cell>
          <cell r="E200" t="str">
            <v>014</v>
          </cell>
        </row>
        <row r="201">
          <cell r="A201" t="str">
            <v>100700730K</v>
          </cell>
          <cell r="B201" t="str">
            <v>EASTERN OKLAHOMA MEDICAL CTR - PSYCH</v>
          </cell>
          <cell r="C201" t="str">
            <v>1184997447</v>
          </cell>
          <cell r="D201" t="str">
            <v>01</v>
          </cell>
          <cell r="E201" t="str">
            <v>205</v>
          </cell>
        </row>
        <row r="202">
          <cell r="A202" t="str">
            <v>201027520A</v>
          </cell>
          <cell r="B202" t="str">
            <v>EAST HOUSTON HOSPITAL &amp; CLINICS</v>
          </cell>
          <cell r="C202" t="str">
            <v>1669732178</v>
          </cell>
          <cell r="D202" t="str">
            <v>01</v>
          </cell>
          <cell r="E202" t="str">
            <v>010</v>
          </cell>
        </row>
        <row r="203">
          <cell r="A203" t="str">
            <v>100698120A</v>
          </cell>
          <cell r="B203" t="str">
            <v>EAST TENNESSEE CHILDREN'S HOSPITAL ASSOCIATION INC</v>
          </cell>
          <cell r="C203" t="str">
            <v>1760476659</v>
          </cell>
          <cell r="D203" t="str">
            <v>01</v>
          </cell>
          <cell r="E203" t="str">
            <v>010</v>
          </cell>
        </row>
        <row r="204">
          <cell r="A204" t="str">
            <v>200742190A</v>
          </cell>
          <cell r="B204" t="str">
            <v>EINSTEIN MEDICAL CENTER MONTGOMERY</v>
          </cell>
          <cell r="C204" t="str">
            <v>1104192590</v>
          </cell>
          <cell r="D204" t="str">
            <v>01</v>
          </cell>
          <cell r="E204" t="str">
            <v>010</v>
          </cell>
        </row>
        <row r="205">
          <cell r="A205" t="str">
            <v>100703510A</v>
          </cell>
          <cell r="B205" t="str">
            <v>ELECTRA MEMORIAL HOSPITAL</v>
          </cell>
          <cell r="C205" t="str">
            <v>1871583153</v>
          </cell>
          <cell r="D205" t="str">
            <v>01</v>
          </cell>
          <cell r="E205" t="str">
            <v>014</v>
          </cell>
        </row>
        <row r="206">
          <cell r="A206" t="str">
            <v>100700880A</v>
          </cell>
          <cell r="B206" t="str">
            <v>ELKVIEW GEN HSP</v>
          </cell>
          <cell r="C206" t="str">
            <v>1699758086</v>
          </cell>
          <cell r="D206" t="str">
            <v>01</v>
          </cell>
          <cell r="E206" t="str">
            <v>010</v>
          </cell>
        </row>
        <row r="207">
          <cell r="A207" t="str">
            <v>200448910A</v>
          </cell>
          <cell r="B207" t="str">
            <v>EL PASO CHILDREN'S HOSPITAL</v>
          </cell>
          <cell r="C207" t="str">
            <v>1558659714</v>
          </cell>
          <cell r="D207" t="str">
            <v>01</v>
          </cell>
          <cell r="E207" t="str">
            <v>010</v>
          </cell>
        </row>
        <row r="208">
          <cell r="A208" t="str">
            <v>201019770A</v>
          </cell>
          <cell r="B208" t="str">
            <v>EMANATE HEALTH QUEEN OF THE VALLEY HOSPITAL</v>
          </cell>
          <cell r="C208" t="str">
            <v>1063441293</v>
          </cell>
          <cell r="D208" t="str">
            <v>01</v>
          </cell>
          <cell r="E208" t="str">
            <v>010</v>
          </cell>
        </row>
        <row r="209">
          <cell r="A209" t="str">
            <v>100698250A</v>
          </cell>
          <cell r="B209" t="str">
            <v>ENCOMPASS HEALTH REHAB HOSPITAL OF TEXARKA</v>
          </cell>
          <cell r="C209" t="str">
            <v>1649243353</v>
          </cell>
          <cell r="D209" t="str">
            <v>01</v>
          </cell>
          <cell r="E209" t="str">
            <v>012</v>
          </cell>
        </row>
        <row r="210">
          <cell r="A210" t="str">
            <v>100690380A</v>
          </cell>
          <cell r="B210" t="str">
            <v>ENCOMPASS HEALTH REHABILITATION HOSPITAL, A PARTNE</v>
          </cell>
          <cell r="C210" t="str">
            <v>1265406102</v>
          </cell>
          <cell r="D210" t="str">
            <v>01</v>
          </cell>
          <cell r="E210" t="str">
            <v>012</v>
          </cell>
        </row>
        <row r="211">
          <cell r="A211" t="str">
            <v>100726400C</v>
          </cell>
          <cell r="B211" t="str">
            <v>ENCOMPASS HEALTH REHABILITATION HOSPITAL OF FORT S</v>
          </cell>
          <cell r="C211" t="str">
            <v>1639142342</v>
          </cell>
          <cell r="D211" t="str">
            <v>01</v>
          </cell>
          <cell r="E211" t="str">
            <v>012</v>
          </cell>
        </row>
        <row r="212">
          <cell r="A212" t="str">
            <v>200656780A</v>
          </cell>
          <cell r="B212" t="str">
            <v>ESSENTIA HEALTH FARGO</v>
          </cell>
          <cell r="C212" t="str">
            <v>1215125463</v>
          </cell>
          <cell r="D212" t="str">
            <v>01</v>
          </cell>
          <cell r="E212" t="str">
            <v>010</v>
          </cell>
        </row>
        <row r="213">
          <cell r="A213" t="str">
            <v>200812600A</v>
          </cell>
          <cell r="B213" t="str">
            <v>EVANSTON REGIONAL HOSPITAL</v>
          </cell>
          <cell r="C213" t="str">
            <v>1639140015</v>
          </cell>
          <cell r="D213" t="str">
            <v>01</v>
          </cell>
          <cell r="E213" t="str">
            <v>010</v>
          </cell>
        </row>
        <row r="214">
          <cell r="A214" t="str">
            <v>201050350A</v>
          </cell>
          <cell r="B214" t="str">
            <v>FAIRCHILD MEDICAL CENTER</v>
          </cell>
          <cell r="C214" t="str">
            <v>1093892275</v>
          </cell>
          <cell r="D214" t="str">
            <v>01</v>
          </cell>
          <cell r="E214" t="str">
            <v>014</v>
          </cell>
        </row>
        <row r="215">
          <cell r="A215" t="str">
            <v>200918290A</v>
          </cell>
          <cell r="B215" t="str">
            <v>FAIRFAX COMMUNITY HOSPITAL</v>
          </cell>
          <cell r="C215" t="str">
            <v>1295362564</v>
          </cell>
          <cell r="D215" t="str">
            <v>01</v>
          </cell>
          <cell r="E215" t="str">
            <v>014</v>
          </cell>
        </row>
        <row r="216">
          <cell r="A216" t="str">
            <v>100692770A</v>
          </cell>
          <cell r="B216" t="str">
            <v>FAIRVIEW HEALTH SERVICES</v>
          </cell>
          <cell r="C216" t="str">
            <v>1013994359</v>
          </cell>
          <cell r="D216" t="str">
            <v>01</v>
          </cell>
          <cell r="E216" t="str">
            <v>010</v>
          </cell>
        </row>
        <row r="217">
          <cell r="A217" t="str">
            <v>100692770B</v>
          </cell>
          <cell r="B217" t="str">
            <v>FAIRVIEW HEALTH SERVICES</v>
          </cell>
          <cell r="C217" t="str">
            <v>1245217520</v>
          </cell>
          <cell r="D217" t="str">
            <v>01</v>
          </cell>
          <cell r="E217" t="str">
            <v>010</v>
          </cell>
        </row>
        <row r="218">
          <cell r="A218" t="str">
            <v>100700800A</v>
          </cell>
          <cell r="B218" t="str">
            <v>FAIRVIEW HSP</v>
          </cell>
          <cell r="C218" t="str">
            <v>1033153309</v>
          </cell>
          <cell r="D218" t="str">
            <v>01</v>
          </cell>
          <cell r="E218" t="str">
            <v>014</v>
          </cell>
        </row>
        <row r="219">
          <cell r="A219" t="str">
            <v>100692770C</v>
          </cell>
          <cell r="B219" t="str">
            <v>FAIRVIEW LAKES MEDICAL CENTER</v>
          </cell>
          <cell r="C219" t="str">
            <v>1083692941</v>
          </cell>
          <cell r="D219" t="str">
            <v>01</v>
          </cell>
          <cell r="E219" t="str">
            <v>010</v>
          </cell>
        </row>
        <row r="220">
          <cell r="A220" t="str">
            <v>100692770D</v>
          </cell>
          <cell r="B220" t="str">
            <v>FAIRVIEW SOUTHDALE HOSPITAL</v>
          </cell>
          <cell r="C220" t="str">
            <v>1699752915</v>
          </cell>
          <cell r="D220" t="str">
            <v>01</v>
          </cell>
          <cell r="E220" t="str">
            <v>010</v>
          </cell>
        </row>
        <row r="221">
          <cell r="A221" t="str">
            <v>100703460C</v>
          </cell>
          <cell r="B221" t="str">
            <v>FAITH COMMUNITYHOSPITAL</v>
          </cell>
          <cell r="C221" t="str">
            <v>1790777696</v>
          </cell>
          <cell r="D221" t="str">
            <v>01</v>
          </cell>
          <cell r="E221" t="str">
            <v>010</v>
          </cell>
        </row>
        <row r="222">
          <cell r="A222" t="str">
            <v>100693850A</v>
          </cell>
          <cell r="B222" t="str">
            <v>FITZGIBBON HOSPITAL</v>
          </cell>
          <cell r="C222" t="str">
            <v>1730182478</v>
          </cell>
          <cell r="D222" t="str">
            <v>01</v>
          </cell>
          <cell r="E222" t="str">
            <v>010</v>
          </cell>
        </row>
        <row r="223">
          <cell r="A223" t="str">
            <v>100704860A</v>
          </cell>
          <cell r="B223" t="str">
            <v>FLAGSTAFF MEDICAL CENTER</v>
          </cell>
          <cell r="C223" t="str">
            <v>1780635078</v>
          </cell>
          <cell r="D223" t="str">
            <v>01</v>
          </cell>
          <cell r="E223" t="str">
            <v>010</v>
          </cell>
        </row>
        <row r="224">
          <cell r="A224" t="str">
            <v>100704860E</v>
          </cell>
          <cell r="B224" t="str">
            <v>FLAGSTAFF MEDICAL CENTER - PSYCH</v>
          </cell>
          <cell r="C224" t="str">
            <v>1649370875</v>
          </cell>
          <cell r="D224" t="str">
            <v>01</v>
          </cell>
          <cell r="E224" t="str">
            <v>205</v>
          </cell>
        </row>
        <row r="225">
          <cell r="A225" t="str">
            <v>200429400A</v>
          </cell>
          <cell r="B225" t="str">
            <v>FORREST CITY ARKANSAS HOSPITAL COMPANY LLC</v>
          </cell>
          <cell r="C225" t="str">
            <v>1811912009</v>
          </cell>
          <cell r="D225" t="str">
            <v>01</v>
          </cell>
          <cell r="E225" t="str">
            <v>010</v>
          </cell>
        </row>
        <row r="226">
          <cell r="A226" t="str">
            <v>100698500A</v>
          </cell>
          <cell r="B226" t="str">
            <v>FORREST COUNTY GENERAL HOSPITAL</v>
          </cell>
          <cell r="C226" t="str">
            <v>1053350462</v>
          </cell>
          <cell r="D226" t="str">
            <v>01</v>
          </cell>
          <cell r="E226" t="str">
            <v>010</v>
          </cell>
        </row>
        <row r="227">
          <cell r="A227" t="str">
            <v>100698500B</v>
          </cell>
          <cell r="B227" t="str">
            <v>FORREST COUNTY GENERAL HOSPITAL</v>
          </cell>
          <cell r="C227" t="str">
            <v>1225041809</v>
          </cell>
          <cell r="D227" t="str">
            <v>01</v>
          </cell>
          <cell r="E227" t="str">
            <v>010</v>
          </cell>
        </row>
        <row r="228">
          <cell r="A228" t="str">
            <v>100698500D</v>
          </cell>
          <cell r="B228" t="str">
            <v>FORREST COUNTY GENERAL HOSPITAL</v>
          </cell>
          <cell r="C228" t="str">
            <v>1427320993</v>
          </cell>
          <cell r="D228" t="str">
            <v>01</v>
          </cell>
          <cell r="E228" t="str">
            <v>010</v>
          </cell>
        </row>
        <row r="229">
          <cell r="A229" t="str">
            <v>200006810A</v>
          </cell>
          <cell r="B229" t="str">
            <v>FORT DUNCAN REGIONAL MEDICAL CENTER</v>
          </cell>
          <cell r="C229" t="str">
            <v>1770579591</v>
          </cell>
          <cell r="D229" t="str">
            <v>01</v>
          </cell>
          <cell r="E229" t="str">
            <v>010</v>
          </cell>
        </row>
        <row r="230">
          <cell r="A230" t="str">
            <v>200945990A</v>
          </cell>
          <cell r="B230" t="str">
            <v>FORT MADISON COMMUNITY HOSPITAL</v>
          </cell>
          <cell r="C230" t="str">
            <v>1902810856</v>
          </cell>
          <cell r="D230" t="str">
            <v>01</v>
          </cell>
          <cell r="E230" t="str">
            <v>010</v>
          </cell>
        </row>
        <row r="231">
          <cell r="A231" t="str">
            <v>200234950A</v>
          </cell>
          <cell r="B231" t="str">
            <v>FOUNTAIN VALLEY REGIONAL HOSPITAL &amp; MEDICAL CENTER</v>
          </cell>
          <cell r="C231" t="str">
            <v>1821002007</v>
          </cell>
          <cell r="D231" t="str">
            <v>01</v>
          </cell>
          <cell r="E231" t="str">
            <v>010</v>
          </cell>
        </row>
        <row r="232">
          <cell r="A232" t="str">
            <v>200344440A</v>
          </cell>
          <cell r="B232" t="str">
            <v>FRANCISCAN HEALTH SYSTEM</v>
          </cell>
          <cell r="C232" t="str">
            <v>1447406699</v>
          </cell>
          <cell r="D232" t="str">
            <v>01</v>
          </cell>
          <cell r="E232" t="str">
            <v>010</v>
          </cell>
        </row>
        <row r="233">
          <cell r="A233" t="str">
            <v>100693570A</v>
          </cell>
          <cell r="B233" t="str">
            <v>FREEMAN HOSPITAL</v>
          </cell>
          <cell r="C233" t="str">
            <v>1265546048</v>
          </cell>
          <cell r="D233" t="str">
            <v>01</v>
          </cell>
          <cell r="E233" t="str">
            <v>010</v>
          </cell>
        </row>
        <row r="234">
          <cell r="A234" t="str">
            <v>100712780F</v>
          </cell>
          <cell r="B234" t="str">
            <v>FREEMAN NEOSHO HOSPITAL</v>
          </cell>
          <cell r="C234" t="str">
            <v>1598873796</v>
          </cell>
          <cell r="D234" t="str">
            <v>01</v>
          </cell>
          <cell r="E234" t="str">
            <v>010</v>
          </cell>
        </row>
        <row r="235">
          <cell r="A235" t="str">
            <v>200981200A</v>
          </cell>
          <cell r="B235" t="str">
            <v>GADSDEN REGIONAL MEDICAL CENTER</v>
          </cell>
          <cell r="C235" t="str">
            <v>1225081516</v>
          </cell>
          <cell r="D235" t="str">
            <v>01</v>
          </cell>
          <cell r="E235" t="str">
            <v>010</v>
          </cell>
        </row>
        <row r="236">
          <cell r="A236" t="str">
            <v>200837470A</v>
          </cell>
          <cell r="B236" t="str">
            <v>GAINESVILLE COMMUNITY HOSPITAL INC</v>
          </cell>
          <cell r="C236" t="str">
            <v>1972071991</v>
          </cell>
          <cell r="D236" t="str">
            <v>01</v>
          </cell>
          <cell r="E236" t="str">
            <v>010</v>
          </cell>
        </row>
        <row r="237">
          <cell r="A237" t="str">
            <v>201003930A</v>
          </cell>
          <cell r="B237" t="str">
            <v>GARRETT COUNTY MEMORIAL HOSPITAL</v>
          </cell>
          <cell r="C237" t="str">
            <v>1356341499</v>
          </cell>
          <cell r="D237" t="str">
            <v>01</v>
          </cell>
          <cell r="E237" t="str">
            <v>010</v>
          </cell>
        </row>
        <row r="238">
          <cell r="A238" t="str">
            <v>200817900A</v>
          </cell>
          <cell r="B238" t="str">
            <v>GATEWAY REGIONAL MEDICAL CENTER</v>
          </cell>
          <cell r="C238" t="str">
            <v>1083685986</v>
          </cell>
          <cell r="D238" t="str">
            <v>01</v>
          </cell>
          <cell r="E238" t="str">
            <v>010</v>
          </cell>
        </row>
        <row r="239">
          <cell r="A239" t="str">
            <v>100704630A</v>
          </cell>
          <cell r="B239" t="str">
            <v>GERALD CHAMPION REGIONAL MEDICAL CENTER</v>
          </cell>
          <cell r="C239" t="str">
            <v>1861450579</v>
          </cell>
          <cell r="D239" t="str">
            <v>01</v>
          </cell>
          <cell r="E239" t="str">
            <v>010</v>
          </cell>
        </row>
        <row r="240">
          <cell r="A240" t="str">
            <v>200287390A</v>
          </cell>
          <cell r="B240" t="str">
            <v>GILLETTE CHILDREN'S SPECIALTY HEALTHCARE</v>
          </cell>
          <cell r="C240" t="str">
            <v>1447352836</v>
          </cell>
          <cell r="D240" t="str">
            <v>01</v>
          </cell>
          <cell r="E240" t="str">
            <v>010</v>
          </cell>
        </row>
        <row r="241">
          <cell r="A241" t="str">
            <v>200415180A</v>
          </cell>
          <cell r="B241" t="str">
            <v>GLENS FALLS HOSPITAL, INC</v>
          </cell>
          <cell r="C241" t="str">
            <v>1871606764</v>
          </cell>
          <cell r="D241" t="str">
            <v>01</v>
          </cell>
          <cell r="E241" t="str">
            <v>010</v>
          </cell>
        </row>
        <row r="242">
          <cell r="A242" t="str">
            <v>100705480A</v>
          </cell>
          <cell r="B242" t="str">
            <v>GOOD SAMARITAN HOSPITAL</v>
          </cell>
          <cell r="C242" t="str">
            <v>1841231461</v>
          </cell>
          <cell r="D242" t="str">
            <v>01</v>
          </cell>
          <cell r="E242" t="str">
            <v>010</v>
          </cell>
        </row>
        <row r="243">
          <cell r="A243" t="str">
            <v>200899830A</v>
          </cell>
          <cell r="B243" t="str">
            <v>GOOD SAMARITAN MEDICAL CENTER</v>
          </cell>
          <cell r="C243" t="str">
            <v>1770515991</v>
          </cell>
          <cell r="D243" t="str">
            <v>01</v>
          </cell>
          <cell r="E243" t="str">
            <v>010</v>
          </cell>
        </row>
        <row r="244">
          <cell r="A244" t="str">
            <v>200309580A</v>
          </cell>
          <cell r="B244" t="str">
            <v>GOOD SAMARITAN MEDICAL CENTER, LLC</v>
          </cell>
          <cell r="C244" t="str">
            <v>1407845035</v>
          </cell>
          <cell r="D244" t="str">
            <v>01</v>
          </cell>
          <cell r="E244" t="str">
            <v>010</v>
          </cell>
        </row>
        <row r="245">
          <cell r="A245" t="str">
            <v>200198730A</v>
          </cell>
          <cell r="B245" t="str">
            <v>GOOD SHEPHERD MEDICAL CENTER</v>
          </cell>
          <cell r="C245" t="str">
            <v>1689663007</v>
          </cell>
          <cell r="D245" t="str">
            <v>01</v>
          </cell>
          <cell r="E245" t="str">
            <v>010</v>
          </cell>
        </row>
        <row r="246">
          <cell r="A246" t="str">
            <v>100700820A</v>
          </cell>
          <cell r="B246" t="str">
            <v>GRADY MEMORIAL HOSPITAL</v>
          </cell>
          <cell r="C246" t="str">
            <v>1538169198</v>
          </cell>
          <cell r="D246" t="str">
            <v>01</v>
          </cell>
          <cell r="E246" t="str">
            <v>010</v>
          </cell>
        </row>
        <row r="247">
          <cell r="A247" t="str">
            <v>201041700A</v>
          </cell>
          <cell r="B247" t="str">
            <v>GRANBURY HOSPITAL CORPORATION</v>
          </cell>
          <cell r="C247" t="str">
            <v>1114998911</v>
          </cell>
          <cell r="D247" t="str">
            <v>01</v>
          </cell>
          <cell r="E247" t="str">
            <v>010</v>
          </cell>
        </row>
        <row r="248">
          <cell r="A248" t="str">
            <v>200928300A</v>
          </cell>
          <cell r="B248" t="str">
            <v>GRAND ITASCA CLINIC AND HOSPITAL</v>
          </cell>
          <cell r="C248" t="str">
            <v>1669426631</v>
          </cell>
          <cell r="D248" t="str">
            <v>01</v>
          </cell>
          <cell r="E248" t="str">
            <v>010</v>
          </cell>
        </row>
        <row r="249">
          <cell r="A249" t="str">
            <v>201092940A</v>
          </cell>
          <cell r="B249" t="str">
            <v>GRANDVIEW MEDICAL CENTER</v>
          </cell>
          <cell r="C249" t="str">
            <v>1023061405</v>
          </cell>
          <cell r="D249" t="str">
            <v>01</v>
          </cell>
          <cell r="E249" t="str">
            <v>010</v>
          </cell>
        </row>
        <row r="250">
          <cell r="A250" t="str">
            <v>100699410A</v>
          </cell>
          <cell r="B250" t="str">
            <v>GREAT PLAINS REGIONAL MEDICAL CENTER</v>
          </cell>
          <cell r="C250" t="str">
            <v>1184639122</v>
          </cell>
          <cell r="D250" t="str">
            <v>01</v>
          </cell>
          <cell r="E250" t="str">
            <v>010</v>
          </cell>
        </row>
        <row r="251">
          <cell r="A251" t="str">
            <v>100699410G</v>
          </cell>
          <cell r="B251" t="str">
            <v>GREAT PLAINS REGIONAL MEDICAL CENTER-PSY</v>
          </cell>
          <cell r="C251" t="str">
            <v>1194730382</v>
          </cell>
          <cell r="D251" t="str">
            <v>01</v>
          </cell>
          <cell r="E251" t="str">
            <v>205</v>
          </cell>
        </row>
        <row r="252">
          <cell r="A252" t="str">
            <v>100699410F</v>
          </cell>
          <cell r="B252" t="str">
            <v>GREAT PLAINS REGIONAL MEDICAL CENTER-REHAB</v>
          </cell>
          <cell r="C252" t="str">
            <v>1063990901</v>
          </cell>
          <cell r="D252" t="str">
            <v>01</v>
          </cell>
          <cell r="E252" t="str">
            <v>206</v>
          </cell>
        </row>
        <row r="253">
          <cell r="A253" t="str">
            <v>100690030B</v>
          </cell>
          <cell r="B253" t="str">
            <v>GRIFFIN MEMORIAL HOSPITAL</v>
          </cell>
          <cell r="C253" t="str">
            <v>1194816074</v>
          </cell>
          <cell r="D253" t="str">
            <v>63</v>
          </cell>
          <cell r="E253" t="str">
            <v>634</v>
          </cell>
        </row>
        <row r="254">
          <cell r="A254" t="str">
            <v>100696850C</v>
          </cell>
          <cell r="B254" t="str">
            <v>GULF COAST MEDICAL CENTER</v>
          </cell>
          <cell r="C254" t="str">
            <v>1982658407</v>
          </cell>
          <cell r="D254" t="str">
            <v>01</v>
          </cell>
          <cell r="E254" t="str">
            <v>010</v>
          </cell>
        </row>
        <row r="255">
          <cell r="A255" t="str">
            <v>200296060A</v>
          </cell>
          <cell r="B255" t="str">
            <v>GUNDERSEN LUTHERAN MEDICAL CENTER</v>
          </cell>
          <cell r="C255" t="str">
            <v>1376593442</v>
          </cell>
          <cell r="D255" t="str">
            <v>01</v>
          </cell>
          <cell r="E255" t="str">
            <v>010</v>
          </cell>
        </row>
        <row r="256">
          <cell r="A256" t="str">
            <v>100704580A</v>
          </cell>
          <cell r="B256" t="str">
            <v>GUNNISON VALLEY HOSPITAL</v>
          </cell>
          <cell r="C256" t="str">
            <v>1932109048</v>
          </cell>
          <cell r="D256" t="str">
            <v>01</v>
          </cell>
          <cell r="E256" t="str">
            <v>010</v>
          </cell>
        </row>
        <row r="257">
          <cell r="A257" t="str">
            <v>100700780B</v>
          </cell>
          <cell r="B257" t="str">
            <v>HARMON MEM HSP</v>
          </cell>
          <cell r="C257" t="str">
            <v>1295735991</v>
          </cell>
          <cell r="D257" t="str">
            <v>01</v>
          </cell>
          <cell r="E257" t="str">
            <v>014</v>
          </cell>
        </row>
        <row r="258">
          <cell r="A258" t="str">
            <v>100699660A</v>
          </cell>
          <cell r="B258" t="str">
            <v>HARPER CO COM HSP</v>
          </cell>
          <cell r="C258" t="str">
            <v>1134128499</v>
          </cell>
          <cell r="D258" t="str">
            <v>01</v>
          </cell>
          <cell r="E258" t="str">
            <v>014</v>
          </cell>
        </row>
        <row r="259">
          <cell r="A259" t="str">
            <v>100690210A</v>
          </cell>
          <cell r="B259" t="str">
            <v>HARRISBURG MEDICAL CENTER, INC.</v>
          </cell>
          <cell r="C259" t="str">
            <v>1073580130</v>
          </cell>
          <cell r="D259" t="str">
            <v>01</v>
          </cell>
          <cell r="E259" t="str">
            <v>010</v>
          </cell>
        </row>
        <row r="260">
          <cell r="A260" t="str">
            <v>100693540B</v>
          </cell>
          <cell r="B260" t="str">
            <v>HARRISON CO COMM HOSP</v>
          </cell>
          <cell r="C260" t="str">
            <v>1528062569</v>
          </cell>
          <cell r="D260" t="str">
            <v>01</v>
          </cell>
          <cell r="E260" t="str">
            <v>014</v>
          </cell>
        </row>
        <row r="261">
          <cell r="A261" t="str">
            <v>200334340A</v>
          </cell>
          <cell r="B261" t="str">
            <v>HARRISON MEDICAL CENTER</v>
          </cell>
          <cell r="C261" t="str">
            <v>1518912609</v>
          </cell>
          <cell r="D261" t="str">
            <v>01</v>
          </cell>
          <cell r="E261" t="str">
            <v>010</v>
          </cell>
        </row>
        <row r="262">
          <cell r="A262" t="str">
            <v>200925590A</v>
          </cell>
          <cell r="B262" t="str">
            <v>HASKELL REGIONAL HOSPITAL INC.</v>
          </cell>
          <cell r="C262" t="str">
            <v>1790307593</v>
          </cell>
          <cell r="D262" t="str">
            <v>01</v>
          </cell>
          <cell r="E262" t="str">
            <v>014</v>
          </cell>
        </row>
        <row r="263">
          <cell r="A263" t="str">
            <v>201014780A</v>
          </cell>
          <cell r="B263" t="str">
            <v>HAWARDEN REGIONAL HEALTHCARE</v>
          </cell>
          <cell r="C263" t="str">
            <v>1841261104</v>
          </cell>
          <cell r="D263" t="str">
            <v>01</v>
          </cell>
          <cell r="E263" t="str">
            <v>014</v>
          </cell>
        </row>
        <row r="264">
          <cell r="A264" t="str">
            <v>200622450B</v>
          </cell>
          <cell r="B264" t="str">
            <v>HEALTHBRIDGE CHILDREN'S HOSPITAL-HOUSTON, LTD</v>
          </cell>
          <cell r="C264" t="str">
            <v>1013968726</v>
          </cell>
          <cell r="D264" t="str">
            <v>01</v>
          </cell>
          <cell r="E264" t="str">
            <v>010</v>
          </cell>
        </row>
        <row r="265">
          <cell r="A265" t="str">
            <v>200320610A</v>
          </cell>
          <cell r="B265" t="str">
            <v>HEALTHEAST ST. JOHN'S HOSPITAL</v>
          </cell>
          <cell r="C265" t="str">
            <v>1447218482</v>
          </cell>
          <cell r="D265" t="str">
            <v>01</v>
          </cell>
          <cell r="E265" t="str">
            <v>010</v>
          </cell>
        </row>
        <row r="266">
          <cell r="A266" t="str">
            <v>200050740B</v>
          </cell>
          <cell r="B266" t="str">
            <v>HEALTHEAST ST. JOSEPH'S HOSPITAL</v>
          </cell>
          <cell r="C266" t="str">
            <v>1134186273</v>
          </cell>
          <cell r="D266" t="str">
            <v>01</v>
          </cell>
          <cell r="E266" t="str">
            <v>010</v>
          </cell>
        </row>
        <row r="267">
          <cell r="A267" t="str">
            <v>200044420B</v>
          </cell>
          <cell r="B267" t="str">
            <v>HEALTHEAST WOODWINDS HOSPITAL</v>
          </cell>
          <cell r="C267" t="str">
            <v>1356309322</v>
          </cell>
          <cell r="D267" t="str">
            <v>01</v>
          </cell>
          <cell r="E267" t="str">
            <v>010</v>
          </cell>
        </row>
        <row r="268">
          <cell r="A268" t="str">
            <v>200215730B</v>
          </cell>
          <cell r="B268" t="str">
            <v>HEMPHILL COUNTY HOSPITAL</v>
          </cell>
          <cell r="C268" t="str">
            <v>1558354241</v>
          </cell>
          <cell r="D268" t="str">
            <v>01</v>
          </cell>
          <cell r="E268" t="str">
            <v>010</v>
          </cell>
        </row>
        <row r="269">
          <cell r="A269" t="str">
            <v>200112170A</v>
          </cell>
          <cell r="B269" t="str">
            <v>HENDERSON HOSPITAL</v>
          </cell>
          <cell r="C269" t="str">
            <v>1083759633</v>
          </cell>
          <cell r="D269" t="str">
            <v>01</v>
          </cell>
          <cell r="E269" t="str">
            <v>010</v>
          </cell>
        </row>
        <row r="270">
          <cell r="A270" t="str">
            <v>200737720A</v>
          </cell>
          <cell r="B270" t="str">
            <v>HENDERSON HOSPITAL</v>
          </cell>
          <cell r="C270" t="str">
            <v>1003281452</v>
          </cell>
          <cell r="D270" t="str">
            <v>01</v>
          </cell>
          <cell r="E270" t="str">
            <v>010</v>
          </cell>
        </row>
        <row r="271">
          <cell r="A271" t="str">
            <v>100702050A</v>
          </cell>
          <cell r="B271" t="str">
            <v>HENDRICK MEDICAL CENTER</v>
          </cell>
          <cell r="C271" t="str">
            <v>1528064649</v>
          </cell>
          <cell r="D271" t="str">
            <v>01</v>
          </cell>
          <cell r="E271" t="str">
            <v>010</v>
          </cell>
        </row>
        <row r="272">
          <cell r="A272" t="str">
            <v>200283010A</v>
          </cell>
          <cell r="B272" t="str">
            <v>HENNEPIN COUNTY MEDICAL CENTER</v>
          </cell>
          <cell r="C272" t="str">
            <v>1407897309</v>
          </cell>
          <cell r="D272" t="str">
            <v>01</v>
          </cell>
          <cell r="E272" t="str">
            <v>010</v>
          </cell>
        </row>
        <row r="273">
          <cell r="A273" t="str">
            <v>200701040A</v>
          </cell>
          <cell r="B273" t="str">
            <v>HERITAGE PARK SURGICAL HOSPITAL AT SHERMAN</v>
          </cell>
          <cell r="C273" t="str">
            <v>1235510090</v>
          </cell>
          <cell r="D273" t="str">
            <v>01</v>
          </cell>
          <cell r="E273" t="str">
            <v>010</v>
          </cell>
        </row>
        <row r="274">
          <cell r="A274" t="str">
            <v>201006730A</v>
          </cell>
          <cell r="B274" t="str">
            <v>HI-DESERT MEDICAL CENTER</v>
          </cell>
          <cell r="C274" t="str">
            <v>1851787295</v>
          </cell>
          <cell r="D274" t="str">
            <v>01</v>
          </cell>
          <cell r="E274" t="str">
            <v>010</v>
          </cell>
        </row>
        <row r="275">
          <cell r="A275" t="str">
            <v>201085830A</v>
          </cell>
          <cell r="B275" t="str">
            <v>HILL COUNTRY MEMORIAL HOSPITAL</v>
          </cell>
          <cell r="C275" t="str">
            <v>1497726343</v>
          </cell>
          <cell r="D275" t="str">
            <v>01</v>
          </cell>
          <cell r="E275" t="str">
            <v>010</v>
          </cell>
        </row>
        <row r="276">
          <cell r="A276" t="str">
            <v>100701060B</v>
          </cell>
          <cell r="B276" t="str">
            <v>HILLCREST BAPTIST MEDICAL CENTER</v>
          </cell>
          <cell r="C276" t="str">
            <v>1891882833</v>
          </cell>
          <cell r="D276" t="str">
            <v>01</v>
          </cell>
          <cell r="E276" t="str">
            <v>010</v>
          </cell>
        </row>
        <row r="277">
          <cell r="A277" t="str">
            <v>200435950B</v>
          </cell>
          <cell r="B277" t="str">
            <v>HILLCREST HOSPITAL CLAREMORE - PSYCH</v>
          </cell>
          <cell r="C277" t="str">
            <v>1841570629</v>
          </cell>
          <cell r="D277" t="str">
            <v>01</v>
          </cell>
          <cell r="E277" t="str">
            <v>205</v>
          </cell>
        </row>
        <row r="278">
          <cell r="A278" t="str">
            <v>200044190A</v>
          </cell>
          <cell r="B278" t="str">
            <v>HILLCREST HOSPITAL CUSHING</v>
          </cell>
          <cell r="C278" t="str">
            <v>1801867643</v>
          </cell>
          <cell r="D278" t="str">
            <v>01</v>
          </cell>
          <cell r="E278" t="str">
            <v>010</v>
          </cell>
        </row>
        <row r="279">
          <cell r="A279" t="str">
            <v>200735850A</v>
          </cell>
          <cell r="B279" t="str">
            <v>HILLCREST HOSPITAL PRYOR</v>
          </cell>
          <cell r="C279" t="str">
            <v>1780125005</v>
          </cell>
          <cell r="D279" t="str">
            <v>01</v>
          </cell>
          <cell r="E279" t="str">
            <v>010</v>
          </cell>
        </row>
        <row r="280">
          <cell r="A280" t="str">
            <v>200044210A</v>
          </cell>
          <cell r="B280" t="str">
            <v>HILLCREST MEDICAL CENTER</v>
          </cell>
          <cell r="C280" t="str">
            <v>1629057229</v>
          </cell>
          <cell r="D280" t="str">
            <v>01</v>
          </cell>
          <cell r="E280" t="str">
            <v>010</v>
          </cell>
        </row>
        <row r="281">
          <cell r="A281" t="str">
            <v>200044210B</v>
          </cell>
          <cell r="B281" t="str">
            <v>HILLCREST MEDICAL CENTER - REHAB</v>
          </cell>
          <cell r="C281" t="str">
            <v>1679652192</v>
          </cell>
          <cell r="D281" t="str">
            <v>01</v>
          </cell>
          <cell r="E281" t="str">
            <v>206</v>
          </cell>
        </row>
        <row r="282">
          <cell r="A282" t="str">
            <v>200539880B</v>
          </cell>
          <cell r="B282" t="str">
            <v>HOLDENVILLE GENERAL HOSPITAL</v>
          </cell>
          <cell r="C282" t="str">
            <v>1265851455</v>
          </cell>
          <cell r="D282" t="str">
            <v>01</v>
          </cell>
          <cell r="E282" t="str">
            <v>014</v>
          </cell>
        </row>
        <row r="283">
          <cell r="A283" t="str">
            <v>100694940A</v>
          </cell>
          <cell r="B283" t="str">
            <v>HOSPITAL DISTRICT #1</v>
          </cell>
          <cell r="C283" t="str">
            <v>1578505095</v>
          </cell>
          <cell r="D283" t="str">
            <v>01</v>
          </cell>
          <cell r="E283" t="str">
            <v>014</v>
          </cell>
        </row>
        <row r="284">
          <cell r="A284" t="str">
            <v>200108340A</v>
          </cell>
          <cell r="B284" t="str">
            <v>HOSPITAL FOR SPECIAL SURGERY</v>
          </cell>
          <cell r="C284" t="str">
            <v>1851344188</v>
          </cell>
          <cell r="D284" t="str">
            <v>01</v>
          </cell>
          <cell r="E284" t="str">
            <v>010</v>
          </cell>
        </row>
        <row r="285">
          <cell r="A285" t="str">
            <v>100698980A</v>
          </cell>
          <cell r="B285" t="str">
            <v>HOT SPRING COUNTY MEDICAL CENTER</v>
          </cell>
          <cell r="C285" t="str">
            <v>1902868391</v>
          </cell>
          <cell r="D285" t="str">
            <v>01</v>
          </cell>
          <cell r="E285" t="str">
            <v>010</v>
          </cell>
        </row>
        <row r="286">
          <cell r="A286" t="str">
            <v>100691890B</v>
          </cell>
          <cell r="B286" t="str">
            <v>HSHS ST. ELIZABETHS HOSPITAL</v>
          </cell>
          <cell r="C286" t="str">
            <v>1629057302</v>
          </cell>
          <cell r="D286" t="str">
            <v>01</v>
          </cell>
          <cell r="E286" t="str">
            <v>010</v>
          </cell>
        </row>
        <row r="287">
          <cell r="A287" t="str">
            <v>200759690A</v>
          </cell>
          <cell r="B287" t="str">
            <v>HUNTINGTON BEACH HOSPITAL</v>
          </cell>
          <cell r="C287" t="str">
            <v>1083622120</v>
          </cell>
          <cell r="D287" t="str">
            <v>01</v>
          </cell>
          <cell r="E287" t="str">
            <v>010</v>
          </cell>
        </row>
        <row r="288">
          <cell r="A288" t="str">
            <v>200768100A</v>
          </cell>
          <cell r="B288" t="str">
            <v>HUNT REGIONAL MEDICAL CENTER</v>
          </cell>
          <cell r="C288" t="str">
            <v>1598750721</v>
          </cell>
          <cell r="D288" t="str">
            <v>01</v>
          </cell>
          <cell r="E288" t="str">
            <v>010</v>
          </cell>
        </row>
        <row r="289">
          <cell r="A289" t="str">
            <v>100692320A</v>
          </cell>
          <cell r="B289" t="str">
            <v>HURLEY MEDICAL CENTER</v>
          </cell>
          <cell r="C289" t="str">
            <v>1598717480</v>
          </cell>
          <cell r="D289" t="str">
            <v>01</v>
          </cell>
          <cell r="E289" t="str">
            <v>010</v>
          </cell>
        </row>
        <row r="290">
          <cell r="A290" t="str">
            <v>201020400A</v>
          </cell>
          <cell r="B290" t="str">
            <v>IDAHO FALLS COMMUNITY HOSPITAL LLC</v>
          </cell>
          <cell r="C290" t="str">
            <v>1114481447</v>
          </cell>
          <cell r="D290" t="str">
            <v>01</v>
          </cell>
          <cell r="E290" t="str">
            <v>010</v>
          </cell>
        </row>
        <row r="291">
          <cell r="A291" t="str">
            <v>200786710A</v>
          </cell>
          <cell r="B291" t="str">
            <v>INSPIRE SPECIALTY HOSPITAL</v>
          </cell>
          <cell r="C291" t="str">
            <v>1124545819</v>
          </cell>
          <cell r="D291" t="str">
            <v>01</v>
          </cell>
          <cell r="E291" t="str">
            <v>010</v>
          </cell>
        </row>
        <row r="292">
          <cell r="A292" t="str">
            <v>100806400C</v>
          </cell>
          <cell r="B292" t="str">
            <v>INTEGRIS BAPTIST MEDICAL C</v>
          </cell>
          <cell r="C292" t="str">
            <v>1831103654</v>
          </cell>
          <cell r="D292" t="str">
            <v>01</v>
          </cell>
          <cell r="E292" t="str">
            <v>010</v>
          </cell>
        </row>
        <row r="293">
          <cell r="A293" t="str">
            <v>100699740B</v>
          </cell>
          <cell r="B293" t="str">
            <v>INTEGRIS BAPTIST MEDICAL CENTER, INC</v>
          </cell>
          <cell r="C293" t="str">
            <v>1831103654</v>
          </cell>
          <cell r="D293" t="str">
            <v>01</v>
          </cell>
          <cell r="E293" t="str">
            <v>010</v>
          </cell>
        </row>
        <row r="294">
          <cell r="A294" t="str">
            <v>100699500R</v>
          </cell>
          <cell r="B294" t="str">
            <v>INTEGRIS BASS BAPTIST HLTH CTR-PSYCH</v>
          </cell>
          <cell r="C294" t="str">
            <v>1902913999</v>
          </cell>
          <cell r="D294" t="str">
            <v>01</v>
          </cell>
          <cell r="E294" t="str">
            <v>205</v>
          </cell>
        </row>
        <row r="295">
          <cell r="A295" t="str">
            <v>100699500A</v>
          </cell>
          <cell r="B295" t="str">
            <v>INTEGRIS BASS MEM BAP</v>
          </cell>
          <cell r="C295" t="str">
            <v>1144236571</v>
          </cell>
          <cell r="D295" t="str">
            <v>01</v>
          </cell>
          <cell r="E295" t="str">
            <v>010</v>
          </cell>
        </row>
        <row r="296">
          <cell r="A296" t="str">
            <v>100700610A</v>
          </cell>
          <cell r="B296" t="str">
            <v>INTEGRIS CANADIAN VALLEY HOSPITAL</v>
          </cell>
          <cell r="C296" t="str">
            <v>1306865357</v>
          </cell>
          <cell r="D296" t="str">
            <v>01</v>
          </cell>
          <cell r="E296" t="str">
            <v>010</v>
          </cell>
        </row>
        <row r="297">
          <cell r="A297" t="str">
            <v>200834400A</v>
          </cell>
          <cell r="B297" t="str">
            <v>INTEGRIS COMMUNITY HOSPITAL COUNCIL CROSSING</v>
          </cell>
          <cell r="C297" t="str">
            <v>1194209155</v>
          </cell>
          <cell r="D297" t="str">
            <v>01</v>
          </cell>
          <cell r="E297" t="str">
            <v>010</v>
          </cell>
        </row>
        <row r="298">
          <cell r="A298" t="str">
            <v>200834400B</v>
          </cell>
          <cell r="B298" t="str">
            <v>INTEGRIS COMMUNITY HOSPITAL DEL CITY</v>
          </cell>
          <cell r="C298" t="str">
            <v>1942784715</v>
          </cell>
          <cell r="D298" t="str">
            <v>01</v>
          </cell>
          <cell r="E298" t="str">
            <v>010</v>
          </cell>
        </row>
        <row r="299">
          <cell r="A299" t="str">
            <v>200834400D</v>
          </cell>
          <cell r="B299" t="str">
            <v>INTEGRIS COMMUNITY HOSPITAL MOORE</v>
          </cell>
          <cell r="C299" t="str">
            <v>1447734272</v>
          </cell>
          <cell r="D299" t="str">
            <v>01</v>
          </cell>
          <cell r="E299" t="str">
            <v>010</v>
          </cell>
        </row>
        <row r="300">
          <cell r="A300" t="str">
            <v>200834400C</v>
          </cell>
          <cell r="B300" t="str">
            <v>INTEGRIS COMMUNITY HOSPITAL - OKC WEST</v>
          </cell>
          <cell r="C300" t="str">
            <v>1336623198</v>
          </cell>
          <cell r="D300" t="str">
            <v>01</v>
          </cell>
          <cell r="E300" t="str">
            <v>010</v>
          </cell>
        </row>
        <row r="301">
          <cell r="A301" t="str">
            <v>100699440N</v>
          </cell>
          <cell r="B301" t="str">
            <v>INTEGRIS GENERATIONS MIAMI - GEROPSYCHIATRIC UNIT</v>
          </cell>
          <cell r="C301" t="str">
            <v>1215043112</v>
          </cell>
          <cell r="D301" t="str">
            <v>01</v>
          </cell>
          <cell r="E301" t="str">
            <v>205</v>
          </cell>
        </row>
        <row r="302">
          <cell r="A302" t="str">
            <v>100699700A</v>
          </cell>
          <cell r="B302" t="str">
            <v>INTEGRIS GROVE HOSPITAL</v>
          </cell>
          <cell r="C302" t="str">
            <v>1467473579</v>
          </cell>
          <cell r="D302" t="str">
            <v>01</v>
          </cell>
          <cell r="E302" t="str">
            <v>010</v>
          </cell>
        </row>
        <row r="303">
          <cell r="A303" t="str">
            <v>200405550A</v>
          </cell>
          <cell r="B303" t="str">
            <v>INTEGRIS HEALTH EDMOND, INC.</v>
          </cell>
          <cell r="C303" t="str">
            <v>1720373103</v>
          </cell>
          <cell r="D303" t="str">
            <v>01</v>
          </cell>
          <cell r="E303" t="str">
            <v>010</v>
          </cell>
        </row>
        <row r="304">
          <cell r="A304" t="str">
            <v>200405550C</v>
          </cell>
          <cell r="B304" t="str">
            <v>INTEGRIS HEALTH JIM THORPE INPATIENT REHAB EDMOND</v>
          </cell>
          <cell r="C304" t="str">
            <v>1588243117</v>
          </cell>
          <cell r="D304" t="str">
            <v>01</v>
          </cell>
          <cell r="E304" t="str">
            <v>206</v>
          </cell>
        </row>
        <row r="305">
          <cell r="A305" t="str">
            <v>100699440A</v>
          </cell>
          <cell r="B305" t="str">
            <v>INTEGRIS MIAMI HOSPITAL</v>
          </cell>
          <cell r="C305" t="str">
            <v>1114931342</v>
          </cell>
          <cell r="D305" t="str">
            <v>01</v>
          </cell>
          <cell r="E305" t="str">
            <v>010</v>
          </cell>
        </row>
        <row r="306">
          <cell r="A306" t="str">
            <v>100700200A</v>
          </cell>
          <cell r="B306" t="str">
            <v>INTEGRIS SOUTHWEST MEDICAL CENTER</v>
          </cell>
          <cell r="C306" t="str">
            <v>1457372625</v>
          </cell>
          <cell r="D306" t="str">
            <v>01</v>
          </cell>
          <cell r="E306" t="str">
            <v>010</v>
          </cell>
        </row>
        <row r="307">
          <cell r="A307" t="str">
            <v>100700200S</v>
          </cell>
          <cell r="B307" t="str">
            <v>INTEGRIS SOUTHWEST MEDICAL CENTER-PSYCH</v>
          </cell>
          <cell r="C307" t="str">
            <v>1538587464</v>
          </cell>
          <cell r="D307" t="str">
            <v>01</v>
          </cell>
          <cell r="E307" t="str">
            <v>205</v>
          </cell>
        </row>
        <row r="308">
          <cell r="A308" t="str">
            <v>100700200R</v>
          </cell>
          <cell r="B308" t="str">
            <v>INTEGRIS SOUTHWEST MEDICAL CENTER - REHAB</v>
          </cell>
          <cell r="C308" t="str">
            <v>1336252717</v>
          </cell>
          <cell r="D308" t="str">
            <v>01</v>
          </cell>
          <cell r="E308" t="str">
            <v>206</v>
          </cell>
        </row>
        <row r="309">
          <cell r="A309" t="str">
            <v>100692940B</v>
          </cell>
          <cell r="B309" t="str">
            <v>IOWA LUTHERAN HOSPITAL</v>
          </cell>
          <cell r="C309" t="str">
            <v>1356433049</v>
          </cell>
          <cell r="D309" t="str">
            <v>01</v>
          </cell>
          <cell r="E309" t="str">
            <v>010</v>
          </cell>
        </row>
        <row r="310">
          <cell r="A310" t="str">
            <v>100692940A</v>
          </cell>
          <cell r="B310" t="str">
            <v>IOWA METHODIST MEDICAL CENTER</v>
          </cell>
          <cell r="C310" t="str">
            <v>1396837951</v>
          </cell>
          <cell r="D310" t="str">
            <v>01</v>
          </cell>
          <cell r="E310" t="str">
            <v>010</v>
          </cell>
        </row>
        <row r="311">
          <cell r="A311" t="str">
            <v>100704040A</v>
          </cell>
          <cell r="B311" t="str">
            <v>IVINSON MEMORIAL HOSPITAL</v>
          </cell>
          <cell r="C311" t="str">
            <v>1336289552</v>
          </cell>
          <cell r="D311" t="str">
            <v>01</v>
          </cell>
          <cell r="E311" t="str">
            <v>010</v>
          </cell>
        </row>
        <row r="312">
          <cell r="A312" t="str">
            <v>100699350A</v>
          </cell>
          <cell r="B312" t="str">
            <v>JACKSON CO MEM HSP</v>
          </cell>
          <cell r="C312" t="str">
            <v>1093763781</v>
          </cell>
          <cell r="D312" t="str">
            <v>01</v>
          </cell>
          <cell r="E312" t="str">
            <v>010</v>
          </cell>
        </row>
        <row r="313">
          <cell r="A313" t="str">
            <v>100698150A</v>
          </cell>
          <cell r="B313" t="str">
            <v>JACKSON MADISON COUNTY GENERAL HOSPITAL</v>
          </cell>
          <cell r="C313" t="str">
            <v>1093705428</v>
          </cell>
          <cell r="D313" t="str">
            <v>01</v>
          </cell>
          <cell r="E313" t="str">
            <v>010</v>
          </cell>
        </row>
        <row r="314">
          <cell r="A314" t="str">
            <v>100699490A</v>
          </cell>
          <cell r="B314" t="str">
            <v>JANE PHILLIPS EP HSP</v>
          </cell>
          <cell r="C314" t="str">
            <v>1215914254</v>
          </cell>
          <cell r="D314" t="str">
            <v>01</v>
          </cell>
          <cell r="E314" t="str">
            <v>010</v>
          </cell>
        </row>
        <row r="315">
          <cell r="A315" t="str">
            <v>100699490K</v>
          </cell>
          <cell r="B315" t="str">
            <v>JANE PHILLIPS MEMORIAL MED CTR - PSYCH</v>
          </cell>
          <cell r="C315" t="str">
            <v>1962547026</v>
          </cell>
          <cell r="D315" t="str">
            <v>01</v>
          </cell>
          <cell r="E315" t="str">
            <v>205</v>
          </cell>
        </row>
        <row r="316">
          <cell r="A316" t="str">
            <v>100699490J</v>
          </cell>
          <cell r="B316" t="str">
            <v>JANE PHILLIPS MEMORIAL MED CTR - REHAB</v>
          </cell>
          <cell r="C316" t="str">
            <v>1053456111</v>
          </cell>
          <cell r="D316" t="str">
            <v>01</v>
          </cell>
          <cell r="E316" t="str">
            <v>206</v>
          </cell>
        </row>
        <row r="317">
          <cell r="A317" t="str">
            <v>100700460A</v>
          </cell>
          <cell r="B317" t="str">
            <v>JANE PHILLIPS NOWATA</v>
          </cell>
          <cell r="C317" t="str">
            <v>1548247489</v>
          </cell>
          <cell r="D317" t="str">
            <v>01</v>
          </cell>
          <cell r="E317" t="str">
            <v>014</v>
          </cell>
        </row>
        <row r="318">
          <cell r="A318" t="str">
            <v>100700670A</v>
          </cell>
          <cell r="B318" t="str">
            <v>J D MCCARTY C P CTR</v>
          </cell>
          <cell r="C318" t="str">
            <v>1609972058</v>
          </cell>
          <cell r="D318" t="str">
            <v>01</v>
          </cell>
          <cell r="E318" t="str">
            <v>012</v>
          </cell>
        </row>
        <row r="319">
          <cell r="A319" t="str">
            <v>100698500C</v>
          </cell>
          <cell r="B319" t="str">
            <v>JEFFERSON DAVIS COMMUNITY HOSPITAL</v>
          </cell>
          <cell r="C319" t="str">
            <v>1295013316</v>
          </cell>
          <cell r="D319" t="str">
            <v>01</v>
          </cell>
          <cell r="E319" t="str">
            <v>014</v>
          </cell>
        </row>
        <row r="320">
          <cell r="A320" t="str">
            <v>100700660B</v>
          </cell>
          <cell r="B320" t="str">
            <v>JIM TALIAFERRO MHC</v>
          </cell>
          <cell r="C320" t="str">
            <v>1760481899</v>
          </cell>
          <cell r="D320" t="str">
            <v>63</v>
          </cell>
          <cell r="E320" t="str">
            <v>634</v>
          </cell>
        </row>
        <row r="321">
          <cell r="A321" t="str">
            <v>200101510A</v>
          </cell>
          <cell r="B321" t="str">
            <v>JOHN F KENNEDY MEMORIAL HOSPITAL</v>
          </cell>
          <cell r="C321" t="str">
            <v>1477584993</v>
          </cell>
          <cell r="D321" t="str">
            <v>01</v>
          </cell>
          <cell r="E321" t="str">
            <v>010</v>
          </cell>
        </row>
        <row r="322">
          <cell r="A322" t="str">
            <v>200349490B</v>
          </cell>
          <cell r="B322" t="str">
            <v>JOHNSON COUNTY COMMUNITY HOSPITAL</v>
          </cell>
          <cell r="C322" t="str">
            <v>1497859789</v>
          </cell>
          <cell r="D322" t="str">
            <v>01</v>
          </cell>
          <cell r="E322" t="str">
            <v>010</v>
          </cell>
        </row>
        <row r="323">
          <cell r="A323" t="str">
            <v>200007780A</v>
          </cell>
          <cell r="B323" t="str">
            <v>KANSAS HEART HOSPITAL, LLC</v>
          </cell>
          <cell r="C323" t="str">
            <v>1114928108</v>
          </cell>
          <cell r="D323" t="str">
            <v>01</v>
          </cell>
          <cell r="E323" t="str">
            <v>010</v>
          </cell>
        </row>
        <row r="324">
          <cell r="A324" t="str">
            <v>200255370A</v>
          </cell>
          <cell r="B324" t="str">
            <v>KANSAS MEDICAL CENTER LLC</v>
          </cell>
          <cell r="C324" t="str">
            <v>1255380127</v>
          </cell>
          <cell r="D324" t="str">
            <v>01</v>
          </cell>
          <cell r="E324" t="str">
            <v>010</v>
          </cell>
        </row>
        <row r="325">
          <cell r="A325" t="str">
            <v>200013820A</v>
          </cell>
          <cell r="B325" t="str">
            <v>KANSAS SURGERY &amp; RECOVERY CENTER LLC</v>
          </cell>
          <cell r="C325" t="str">
            <v>1306827878</v>
          </cell>
          <cell r="D325" t="str">
            <v>01</v>
          </cell>
          <cell r="E325" t="str">
            <v>010</v>
          </cell>
        </row>
        <row r="326">
          <cell r="A326" t="str">
            <v>100706860A</v>
          </cell>
          <cell r="B326" t="str">
            <v>KAPIOLANI MEDICAL CENTER FOR WOMEN &amp; CHILDREN</v>
          </cell>
          <cell r="C326" t="str">
            <v>1043263080</v>
          </cell>
          <cell r="D326" t="str">
            <v>01</v>
          </cell>
          <cell r="E326" t="str">
            <v>010</v>
          </cell>
        </row>
        <row r="327">
          <cell r="A327" t="str">
            <v>200432160A</v>
          </cell>
          <cell r="B327" t="str">
            <v>KENT COUNTY MEMORIAL HOSPITAL</v>
          </cell>
          <cell r="C327" t="str">
            <v>1386643294</v>
          </cell>
          <cell r="D327" t="str">
            <v>01</v>
          </cell>
          <cell r="E327" t="str">
            <v>010</v>
          </cell>
        </row>
        <row r="328">
          <cell r="A328" t="str">
            <v>100706210A</v>
          </cell>
          <cell r="B328" t="str">
            <v>KINGMAN REGIONAL MEDICAL CENTER</v>
          </cell>
          <cell r="C328" t="str">
            <v>1265423917</v>
          </cell>
          <cell r="D328" t="str">
            <v>01</v>
          </cell>
          <cell r="E328" t="str">
            <v>010</v>
          </cell>
        </row>
        <row r="329">
          <cell r="A329" t="str">
            <v>100694920A</v>
          </cell>
          <cell r="B329" t="str">
            <v>KIOWA DISTRICT HOSPITAL</v>
          </cell>
          <cell r="C329" t="str">
            <v>1437152766</v>
          </cell>
          <cell r="D329" t="str">
            <v>01</v>
          </cell>
          <cell r="E329" t="str">
            <v>014</v>
          </cell>
        </row>
        <row r="330">
          <cell r="A330" t="str">
            <v>100703850A</v>
          </cell>
          <cell r="B330" t="str">
            <v>KOOTENAI HEALTH</v>
          </cell>
          <cell r="C330" t="str">
            <v>1992798409</v>
          </cell>
          <cell r="D330" t="str">
            <v>01</v>
          </cell>
          <cell r="E330" t="str">
            <v>010</v>
          </cell>
        </row>
        <row r="331">
          <cell r="A331" t="str">
            <v>100695440A</v>
          </cell>
          <cell r="B331" t="str">
            <v>LABETTE HEALTH</v>
          </cell>
          <cell r="C331" t="str">
            <v>1578560421</v>
          </cell>
          <cell r="D331" t="str">
            <v>01</v>
          </cell>
          <cell r="E331" t="str">
            <v>010</v>
          </cell>
        </row>
        <row r="332">
          <cell r="A332" t="str">
            <v>201020200A</v>
          </cell>
          <cell r="B332" t="str">
            <v>LAKE HURON MEDICAL CENTER</v>
          </cell>
          <cell r="C332" t="str">
            <v>1306227764</v>
          </cell>
          <cell r="D332" t="str">
            <v>01</v>
          </cell>
          <cell r="E332" t="str">
            <v>010</v>
          </cell>
        </row>
        <row r="333">
          <cell r="A333" t="str">
            <v>100695660C</v>
          </cell>
          <cell r="B333" t="str">
            <v>LAKELAND HOSPITAL ACQUISITION LLC</v>
          </cell>
          <cell r="C333" t="str">
            <v>1720165327</v>
          </cell>
          <cell r="D333" t="str">
            <v>63</v>
          </cell>
          <cell r="E333" t="str">
            <v>634</v>
          </cell>
        </row>
        <row r="334">
          <cell r="A334" t="str">
            <v>100692280B</v>
          </cell>
          <cell r="B334" t="str">
            <v>LAKELAND HOSPITALS AT NILES AND SAINT JOSEPH</v>
          </cell>
          <cell r="C334" t="str">
            <v>1134220031</v>
          </cell>
          <cell r="D334" t="str">
            <v>01</v>
          </cell>
          <cell r="E334" t="str">
            <v>010</v>
          </cell>
        </row>
        <row r="335">
          <cell r="A335" t="str">
            <v>100690200B</v>
          </cell>
          <cell r="B335" t="str">
            <v>LAKE REGIONAL HEALTH SYSTEM</v>
          </cell>
          <cell r="C335" t="str">
            <v>1386619450</v>
          </cell>
          <cell r="D335" t="str">
            <v>01</v>
          </cell>
          <cell r="E335" t="str">
            <v>010</v>
          </cell>
        </row>
        <row r="336">
          <cell r="A336" t="str">
            <v>100745350B</v>
          </cell>
          <cell r="B336" t="str">
            <v>LAKESIDE WOMENS CENTER OF</v>
          </cell>
          <cell r="C336" t="str">
            <v>1639170699</v>
          </cell>
          <cell r="D336" t="str">
            <v>01</v>
          </cell>
          <cell r="E336" t="str">
            <v>010</v>
          </cell>
        </row>
        <row r="337">
          <cell r="A337" t="str">
            <v>200942580A</v>
          </cell>
          <cell r="B337" t="str">
            <v>LAKEWOOD RANCH MEDICAL CENTER</v>
          </cell>
          <cell r="C337" t="str">
            <v>1730179714</v>
          </cell>
          <cell r="D337" t="str">
            <v>01</v>
          </cell>
          <cell r="E337" t="str">
            <v>010</v>
          </cell>
        </row>
        <row r="338">
          <cell r="A338" t="str">
            <v>200232660A</v>
          </cell>
          <cell r="B338" t="str">
            <v>LAKEWOOD REGIONAL MEDICAL CENTER</v>
          </cell>
          <cell r="C338" t="str">
            <v>1184655581</v>
          </cell>
          <cell r="D338" t="str">
            <v>01</v>
          </cell>
          <cell r="E338" t="str">
            <v>010</v>
          </cell>
        </row>
        <row r="339">
          <cell r="A339" t="str">
            <v>200284940A</v>
          </cell>
          <cell r="B339" t="str">
            <v>LANDMARK HOSPITAL OF JOPLIN LLC</v>
          </cell>
          <cell r="C339" t="str">
            <v>1972633410</v>
          </cell>
          <cell r="D339" t="str">
            <v>01</v>
          </cell>
          <cell r="E339" t="str">
            <v>010</v>
          </cell>
        </row>
        <row r="340">
          <cell r="A340" t="str">
            <v>200130900A</v>
          </cell>
          <cell r="B340" t="str">
            <v>LANE REGIONAL MEDICAL CENTER</v>
          </cell>
          <cell r="C340" t="str">
            <v>1376591941</v>
          </cell>
          <cell r="D340" t="str">
            <v>01</v>
          </cell>
          <cell r="E340" t="str">
            <v>010</v>
          </cell>
        </row>
        <row r="341">
          <cell r="A341" t="str">
            <v>200030960A</v>
          </cell>
          <cell r="B341" t="str">
            <v>LAREDO TEXAS HOSPITAL COMPANY LP</v>
          </cell>
          <cell r="C341" t="str">
            <v>1548232044</v>
          </cell>
          <cell r="D341" t="str">
            <v>01</v>
          </cell>
          <cell r="E341" t="str">
            <v>010</v>
          </cell>
        </row>
        <row r="342">
          <cell r="A342" t="str">
            <v>100850910B</v>
          </cell>
          <cell r="B342" t="str">
            <v>LASTING HOPE RECOVERY CENTER</v>
          </cell>
          <cell r="C342" t="str">
            <v>1508941097</v>
          </cell>
          <cell r="D342" t="str">
            <v>01</v>
          </cell>
          <cell r="E342" t="str">
            <v>012</v>
          </cell>
        </row>
        <row r="343">
          <cell r="A343" t="str">
            <v>100700380P</v>
          </cell>
          <cell r="B343" t="str">
            <v>LAUREATE PSYCHIATRIC CLINIC &amp; HOSPITAL INC</v>
          </cell>
          <cell r="C343" t="str">
            <v>1710985064</v>
          </cell>
          <cell r="D343" t="str">
            <v>63</v>
          </cell>
          <cell r="E343" t="str">
            <v>634</v>
          </cell>
        </row>
        <row r="344">
          <cell r="A344" t="str">
            <v>100689220G</v>
          </cell>
          <cell r="B344" t="str">
            <v>LAWTON IND HSP</v>
          </cell>
          <cell r="C344" t="str">
            <v>1760489223</v>
          </cell>
          <cell r="D344" t="str">
            <v>01</v>
          </cell>
          <cell r="E344" t="str">
            <v>016</v>
          </cell>
        </row>
        <row r="345">
          <cell r="A345" t="str">
            <v>100697460C</v>
          </cell>
          <cell r="B345" t="str">
            <v>LE BONHEUR CHILDRENS HOSPITAL</v>
          </cell>
          <cell r="C345" t="str">
            <v>1558365890</v>
          </cell>
          <cell r="D345" t="str">
            <v>01</v>
          </cell>
          <cell r="E345" t="str">
            <v>010</v>
          </cell>
        </row>
        <row r="346">
          <cell r="A346" t="str">
            <v>100696850A</v>
          </cell>
          <cell r="B346" t="str">
            <v>LEE MEMORIAL HOSPITAL</v>
          </cell>
          <cell r="C346" t="str">
            <v>1558302570</v>
          </cell>
          <cell r="D346" t="str">
            <v>01</v>
          </cell>
          <cell r="E346" t="str">
            <v>010</v>
          </cell>
        </row>
        <row r="347">
          <cell r="A347" t="str">
            <v>100705630C</v>
          </cell>
          <cell r="B347" t="str">
            <v>LEGACY EMANUEL HOSPITAL &amp; HEALTH CENTER</v>
          </cell>
          <cell r="C347" t="str">
            <v>1003367491</v>
          </cell>
          <cell r="D347" t="str">
            <v>01</v>
          </cell>
          <cell r="E347" t="str">
            <v>010</v>
          </cell>
        </row>
        <row r="348">
          <cell r="A348" t="str">
            <v>100693780A</v>
          </cell>
          <cell r="B348" t="str">
            <v>LESTER E COX MEDICAL CENTERS</v>
          </cell>
          <cell r="C348" t="str">
            <v>1093740128</v>
          </cell>
          <cell r="D348" t="str">
            <v>01</v>
          </cell>
          <cell r="E348" t="str">
            <v>010</v>
          </cell>
        </row>
        <row r="349">
          <cell r="A349" t="str">
            <v>201020320A</v>
          </cell>
          <cell r="B349" t="str">
            <v>LIFECARE MEDICAL CENTER</v>
          </cell>
          <cell r="C349" t="str">
            <v>1609861095</v>
          </cell>
          <cell r="D349" t="str">
            <v>01</v>
          </cell>
          <cell r="E349" t="str">
            <v>014</v>
          </cell>
        </row>
        <row r="350">
          <cell r="A350" t="str">
            <v>100704600C</v>
          </cell>
          <cell r="B350" t="str">
            <v>LINCOLN COUNTY MEDICAL CENTER</v>
          </cell>
          <cell r="C350" t="str">
            <v>1558347708</v>
          </cell>
          <cell r="D350" t="str">
            <v>01</v>
          </cell>
          <cell r="E350" t="str">
            <v>014</v>
          </cell>
        </row>
        <row r="351">
          <cell r="A351" t="str">
            <v>100818200B</v>
          </cell>
          <cell r="B351" t="str">
            <v>LINDSAY MUNICIPAL HOSPITAL</v>
          </cell>
          <cell r="C351" t="str">
            <v>1144268723</v>
          </cell>
          <cell r="D351" t="str">
            <v>01</v>
          </cell>
          <cell r="E351" t="str">
            <v>010</v>
          </cell>
        </row>
        <row r="352">
          <cell r="A352" t="str">
            <v>100704840A</v>
          </cell>
          <cell r="B352" t="str">
            <v>LITTLE COLORADO MEDICAL CENTER</v>
          </cell>
          <cell r="C352" t="str">
            <v>1477653889</v>
          </cell>
          <cell r="D352" t="str">
            <v>01</v>
          </cell>
          <cell r="E352" t="str">
            <v>014</v>
          </cell>
        </row>
        <row r="353">
          <cell r="A353" t="str">
            <v>100699110F</v>
          </cell>
          <cell r="B353" t="str">
            <v>LITTLE RIVER MEMORIAL HOSPITAL</v>
          </cell>
          <cell r="C353" t="str">
            <v>1326040007</v>
          </cell>
          <cell r="D353" t="str">
            <v>01</v>
          </cell>
          <cell r="E353" t="str">
            <v>014</v>
          </cell>
        </row>
        <row r="354">
          <cell r="A354" t="str">
            <v>100704270D</v>
          </cell>
          <cell r="B354" t="str">
            <v>LITTLETON ADVENTIST HOSPITAL</v>
          </cell>
          <cell r="C354" t="str">
            <v>1689688988</v>
          </cell>
          <cell r="D354" t="str">
            <v>01</v>
          </cell>
          <cell r="E354" t="str">
            <v>010</v>
          </cell>
        </row>
        <row r="355">
          <cell r="A355" t="str">
            <v>200787950A</v>
          </cell>
          <cell r="B355" t="str">
            <v>LOMA LINDA UNIVERSITY CHILDREN'S HOSPITAL</v>
          </cell>
          <cell r="C355" t="str">
            <v>1366866345</v>
          </cell>
          <cell r="D355" t="str">
            <v>01</v>
          </cell>
          <cell r="E355" t="str">
            <v>010</v>
          </cell>
        </row>
        <row r="356">
          <cell r="A356" t="str">
            <v>100706550A</v>
          </cell>
          <cell r="B356" t="str">
            <v>LOMA LINDA UNIVERSITY MEDICAL CENTER</v>
          </cell>
          <cell r="C356" t="str">
            <v>1912914821</v>
          </cell>
          <cell r="D356" t="str">
            <v>01</v>
          </cell>
          <cell r="E356" t="str">
            <v>010</v>
          </cell>
        </row>
        <row r="357">
          <cell r="A357" t="str">
            <v>200213560A</v>
          </cell>
          <cell r="B357" t="str">
            <v>LONGMONT UNITED HOSPITAL</v>
          </cell>
          <cell r="C357" t="str">
            <v>1366465866</v>
          </cell>
          <cell r="D357" t="str">
            <v>01</v>
          </cell>
          <cell r="E357" t="str">
            <v>010</v>
          </cell>
        </row>
        <row r="358">
          <cell r="A358" t="str">
            <v>200899840A</v>
          </cell>
          <cell r="B358" t="str">
            <v>LONGS PEAK HOSPITAL</v>
          </cell>
          <cell r="C358" t="str">
            <v>1154876985</v>
          </cell>
          <cell r="D358" t="str">
            <v>01</v>
          </cell>
          <cell r="E358" t="str">
            <v>010</v>
          </cell>
        </row>
        <row r="359">
          <cell r="A359" t="str">
            <v>200019900A</v>
          </cell>
          <cell r="B359" t="str">
            <v>LONGVIEW REGIONAL MEDICAL CENTER</v>
          </cell>
          <cell r="C359" t="str">
            <v>1528026267</v>
          </cell>
          <cell r="D359" t="str">
            <v>01</v>
          </cell>
          <cell r="E359" t="str">
            <v>010</v>
          </cell>
        </row>
        <row r="360">
          <cell r="A360" t="str">
            <v>200238210A</v>
          </cell>
          <cell r="B360" t="str">
            <v>LOS ALAMITOS MEDICAL CENTER</v>
          </cell>
          <cell r="C360" t="str">
            <v>1568493922</v>
          </cell>
          <cell r="D360" t="str">
            <v>01</v>
          </cell>
          <cell r="E360" t="str">
            <v>010</v>
          </cell>
        </row>
        <row r="361">
          <cell r="A361" t="str">
            <v>100704690D</v>
          </cell>
          <cell r="B361" t="str">
            <v>LOVELACE HEALTH SYSTEM LLC</v>
          </cell>
          <cell r="C361" t="str">
            <v>1649373887</v>
          </cell>
          <cell r="D361" t="str">
            <v>01</v>
          </cell>
          <cell r="E361" t="str">
            <v>010</v>
          </cell>
        </row>
        <row r="362">
          <cell r="A362" t="str">
            <v>100704690B</v>
          </cell>
          <cell r="B362" t="str">
            <v>LOVELACE MEDICAL CENTER</v>
          </cell>
          <cell r="C362" t="str">
            <v>1306914213</v>
          </cell>
          <cell r="D362" t="str">
            <v>01</v>
          </cell>
          <cell r="E362" t="str">
            <v>010</v>
          </cell>
        </row>
        <row r="363">
          <cell r="A363" t="str">
            <v>100704690F</v>
          </cell>
          <cell r="B363" t="str">
            <v>LOVELACE REGIONAL HOSPITAL ROSWELL</v>
          </cell>
          <cell r="C363" t="str">
            <v>1972878361</v>
          </cell>
          <cell r="D363" t="str">
            <v>01</v>
          </cell>
          <cell r="E363" t="str">
            <v>010</v>
          </cell>
        </row>
        <row r="364">
          <cell r="A364" t="str">
            <v>100704690A</v>
          </cell>
          <cell r="B364" t="str">
            <v>LOVELACE WOMEN'S HOSPITAL</v>
          </cell>
          <cell r="C364" t="str">
            <v>1982799375</v>
          </cell>
          <cell r="D364" t="str">
            <v>01</v>
          </cell>
          <cell r="E364" t="str">
            <v>010</v>
          </cell>
        </row>
        <row r="365">
          <cell r="A365" t="str">
            <v>200347120A</v>
          </cell>
          <cell r="B365" t="str">
            <v>LTAC HOSPITAL OF EDMOND, LLC</v>
          </cell>
          <cell r="C365" t="str">
            <v>1093016818</v>
          </cell>
          <cell r="D365" t="str">
            <v>01</v>
          </cell>
          <cell r="E365" t="str">
            <v>010</v>
          </cell>
        </row>
        <row r="366">
          <cell r="A366" t="str">
            <v>100703670A</v>
          </cell>
          <cell r="B366" t="str">
            <v>LUCILE PACKARD CHILDRENS HOSPITAL AT STANFORD</v>
          </cell>
          <cell r="C366" t="str">
            <v>1467442749</v>
          </cell>
          <cell r="D366" t="str">
            <v>01</v>
          </cell>
          <cell r="E366" t="str">
            <v>010</v>
          </cell>
        </row>
        <row r="367">
          <cell r="A367" t="str">
            <v>200246780A</v>
          </cell>
          <cell r="B367" t="str">
            <v>LUTHERAN HOSPITAL OF INDIANA</v>
          </cell>
          <cell r="C367" t="str">
            <v>1306897335</v>
          </cell>
          <cell r="D367" t="str">
            <v>01</v>
          </cell>
          <cell r="E367" t="str">
            <v>010</v>
          </cell>
        </row>
        <row r="368">
          <cell r="A368" t="str">
            <v>201020180A</v>
          </cell>
          <cell r="B368" t="str">
            <v>MADISON HOSPITAL</v>
          </cell>
          <cell r="C368" t="str">
            <v>1942246848</v>
          </cell>
          <cell r="D368" t="str">
            <v>01</v>
          </cell>
          <cell r="E368" t="str">
            <v>014</v>
          </cell>
        </row>
        <row r="369">
          <cell r="A369" t="str">
            <v>200898010A</v>
          </cell>
          <cell r="B369" t="str">
            <v>MANATEE MEMORIAL HOSPITAL</v>
          </cell>
          <cell r="C369" t="str">
            <v>1760472799</v>
          </cell>
          <cell r="D369" t="str">
            <v>01</v>
          </cell>
          <cell r="E369" t="str">
            <v>010</v>
          </cell>
        </row>
        <row r="370">
          <cell r="A370" t="str">
            <v>200740630B</v>
          </cell>
          <cell r="B370" t="str">
            <v>MANGUM REGIONAL MEDICAL CENTER</v>
          </cell>
          <cell r="C370" t="str">
            <v>1033635263</v>
          </cell>
          <cell r="D370" t="str">
            <v>01</v>
          </cell>
          <cell r="E370" t="str">
            <v>014</v>
          </cell>
        </row>
        <row r="371">
          <cell r="A371" t="str">
            <v>100705060A</v>
          </cell>
          <cell r="B371" t="str">
            <v>MARICOPA COUNTY SPECIAL HEALTH CARE DISTRICT</v>
          </cell>
          <cell r="C371" t="str">
            <v>1073576740</v>
          </cell>
          <cell r="D371" t="str">
            <v>01</v>
          </cell>
          <cell r="E371" t="str">
            <v>010</v>
          </cell>
        </row>
        <row r="372">
          <cell r="A372" t="str">
            <v>100705480D</v>
          </cell>
          <cell r="B372" t="str">
            <v>MARY BRIDGE CHILDREN'S HOSPITAL</v>
          </cell>
          <cell r="C372" t="str">
            <v>1306952726</v>
          </cell>
          <cell r="D372" t="str">
            <v>01</v>
          </cell>
          <cell r="E372" t="str">
            <v>010</v>
          </cell>
        </row>
        <row r="373">
          <cell r="A373" t="str">
            <v>100693040B</v>
          </cell>
          <cell r="B373" t="str">
            <v>MARY GREELEY MEDICAL CENTER</v>
          </cell>
          <cell r="C373" t="str">
            <v>1477539492</v>
          </cell>
          <cell r="D373" t="str">
            <v>01</v>
          </cell>
          <cell r="E373" t="str">
            <v>010</v>
          </cell>
        </row>
        <row r="374">
          <cell r="A374" t="str">
            <v>100774650D</v>
          </cell>
          <cell r="B374" t="str">
            <v>MARY HURLEY HOSPITAL</v>
          </cell>
          <cell r="C374" t="str">
            <v>1629077227</v>
          </cell>
          <cell r="D374" t="str">
            <v>01</v>
          </cell>
          <cell r="E374" t="str">
            <v>014</v>
          </cell>
        </row>
        <row r="375">
          <cell r="A375" t="str">
            <v>100694310A</v>
          </cell>
          <cell r="B375" t="str">
            <v>MARY LANNING HEALTHCARE</v>
          </cell>
          <cell r="C375" t="str">
            <v>1831203488</v>
          </cell>
          <cell r="D375" t="str">
            <v>01</v>
          </cell>
          <cell r="E375" t="str">
            <v>010</v>
          </cell>
        </row>
        <row r="376">
          <cell r="A376" t="str">
            <v>100695840A</v>
          </cell>
          <cell r="B376" t="str">
            <v>MARY WASHINGTON HOSPITAL</v>
          </cell>
          <cell r="C376" t="str">
            <v>1942288527</v>
          </cell>
          <cell r="D376" t="str">
            <v>01</v>
          </cell>
          <cell r="E376" t="str">
            <v>010</v>
          </cell>
        </row>
        <row r="377">
          <cell r="A377" t="str">
            <v>100710530D</v>
          </cell>
          <cell r="B377" t="str">
            <v>MCALESTER REGIONAL</v>
          </cell>
          <cell r="C377" t="str">
            <v>1316940034</v>
          </cell>
          <cell r="D377" t="str">
            <v>01</v>
          </cell>
          <cell r="E377" t="str">
            <v>010</v>
          </cell>
        </row>
        <row r="378">
          <cell r="A378" t="str">
            <v>100689980B</v>
          </cell>
          <cell r="B378" t="str">
            <v>MCALLEN HOSPITLAS LP</v>
          </cell>
          <cell r="C378" t="str">
            <v>1770573586</v>
          </cell>
          <cell r="D378" t="str">
            <v>01</v>
          </cell>
          <cell r="E378" t="str">
            <v>010</v>
          </cell>
        </row>
        <row r="379">
          <cell r="A379" t="str">
            <v>200069370A</v>
          </cell>
          <cell r="B379" t="str">
            <v>MCBRIDE CLINIC ORTHOPEDIC HOSPITAL</v>
          </cell>
          <cell r="C379" t="str">
            <v>1932145505</v>
          </cell>
          <cell r="D379" t="str">
            <v>01</v>
          </cell>
          <cell r="E379" t="str">
            <v>010</v>
          </cell>
        </row>
        <row r="380">
          <cell r="A380" t="str">
            <v>200069370N</v>
          </cell>
          <cell r="B380" t="str">
            <v>MCBRIDE CLINIC ORTHOPEDIC HOSPITAL LLC</v>
          </cell>
          <cell r="C380" t="str">
            <v>1932145505</v>
          </cell>
          <cell r="D380" t="str">
            <v>01</v>
          </cell>
          <cell r="E380" t="str">
            <v>010</v>
          </cell>
        </row>
        <row r="381">
          <cell r="A381" t="str">
            <v>200069370C</v>
          </cell>
          <cell r="B381" t="str">
            <v>MCBRIDE CLINIC ORTHOPEDIC HOSPITAL-REHAB</v>
          </cell>
          <cell r="C381" t="str">
            <v>1538213764</v>
          </cell>
          <cell r="D381" t="str">
            <v>01</v>
          </cell>
          <cell r="E381" t="str">
            <v>206</v>
          </cell>
        </row>
        <row r="382">
          <cell r="A382" t="str">
            <v>100700920A</v>
          </cell>
          <cell r="B382" t="str">
            <v>MCCURTAIN MEM HSP</v>
          </cell>
          <cell r="C382" t="str">
            <v>1063900975</v>
          </cell>
          <cell r="D382" t="str">
            <v>01</v>
          </cell>
          <cell r="E382" t="str">
            <v>014</v>
          </cell>
        </row>
        <row r="383">
          <cell r="A383" t="str">
            <v>100809770R</v>
          </cell>
          <cell r="B383" t="str">
            <v>MCN PHYSICAL REHABILITATION CTR</v>
          </cell>
          <cell r="C383" t="str">
            <v>1467888040</v>
          </cell>
          <cell r="D383" t="str">
            <v>01</v>
          </cell>
          <cell r="E383" t="str">
            <v>016</v>
          </cell>
        </row>
        <row r="384">
          <cell r="A384" t="str">
            <v>100695070A</v>
          </cell>
          <cell r="B384" t="str">
            <v>MEADE DISTRICT HOSPITAL</v>
          </cell>
          <cell r="C384" t="str">
            <v>1922004076</v>
          </cell>
          <cell r="D384" t="str">
            <v>01</v>
          </cell>
          <cell r="E384" t="str">
            <v>014</v>
          </cell>
        </row>
        <row r="385">
          <cell r="A385" t="str">
            <v>200285100D</v>
          </cell>
          <cell r="B385" t="str">
            <v>MEADOWLAKE CHILD/ADOLESCENT ACUTE</v>
          </cell>
          <cell r="C385" t="str">
            <v>1962577890</v>
          </cell>
          <cell r="D385" t="str">
            <v>01</v>
          </cell>
          <cell r="E385" t="str">
            <v>205</v>
          </cell>
        </row>
        <row r="386">
          <cell r="A386" t="str">
            <v>200285100B</v>
          </cell>
          <cell r="B386" t="str">
            <v>MEADOWLAKE CHILD/ADOLESCENT ACUTE LEVEL 2</v>
          </cell>
          <cell r="C386" t="str">
            <v>1285709261</v>
          </cell>
          <cell r="D386" t="str">
            <v>01</v>
          </cell>
          <cell r="E386" t="str">
            <v>204</v>
          </cell>
        </row>
        <row r="387">
          <cell r="A387" t="str">
            <v>200285100C</v>
          </cell>
          <cell r="B387" t="str">
            <v>MEADOWLAKE CHILD/ADOLESCENT DUAL ACUTE LEVEL 2</v>
          </cell>
          <cell r="C387" t="str">
            <v>1932427283</v>
          </cell>
          <cell r="D387" t="str">
            <v>01</v>
          </cell>
          <cell r="E387" t="str">
            <v>204</v>
          </cell>
        </row>
        <row r="388">
          <cell r="A388" t="str">
            <v>200626400A</v>
          </cell>
          <cell r="B388" t="str">
            <v>MEDICAL CENTER OF SOUTH ARKANSAS</v>
          </cell>
          <cell r="C388" t="str">
            <v>1689625568</v>
          </cell>
          <cell r="D388" t="str">
            <v>01</v>
          </cell>
          <cell r="E388" t="str">
            <v>010</v>
          </cell>
        </row>
        <row r="389">
          <cell r="A389" t="str">
            <v>100697860A</v>
          </cell>
          <cell r="B389" t="str">
            <v>MEDICAL CITY DALLAS</v>
          </cell>
          <cell r="C389" t="str">
            <v>1689628984</v>
          </cell>
          <cell r="D389" t="str">
            <v>01</v>
          </cell>
          <cell r="E389" t="str">
            <v>010</v>
          </cell>
        </row>
        <row r="390">
          <cell r="A390" t="str">
            <v>200060080A</v>
          </cell>
          <cell r="B390" t="str">
            <v>MEDICAL CITY FORT WORTH</v>
          </cell>
          <cell r="C390" t="str">
            <v>1659323772</v>
          </cell>
          <cell r="D390" t="str">
            <v>01</v>
          </cell>
          <cell r="E390" t="str">
            <v>010</v>
          </cell>
        </row>
        <row r="391">
          <cell r="A391" t="str">
            <v>200026520A</v>
          </cell>
          <cell r="B391" t="str">
            <v>MEDICAL CITY MCKINNEY</v>
          </cell>
          <cell r="C391" t="str">
            <v>1437102639</v>
          </cell>
          <cell r="D391" t="str">
            <v>01</v>
          </cell>
          <cell r="E391" t="str">
            <v>010</v>
          </cell>
        </row>
        <row r="392">
          <cell r="A392" t="str">
            <v>200027750A</v>
          </cell>
          <cell r="B392" t="str">
            <v>MEDICAL CITY PLANO</v>
          </cell>
          <cell r="C392" t="str">
            <v>1699726406</v>
          </cell>
          <cell r="D392" t="str">
            <v>01</v>
          </cell>
          <cell r="E392" t="str">
            <v>010</v>
          </cell>
        </row>
        <row r="393">
          <cell r="A393" t="str">
            <v>200438600A</v>
          </cell>
          <cell r="B393" t="str">
            <v>MEMORIAL HEALTH CARE SYSTEMS</v>
          </cell>
          <cell r="C393" t="str">
            <v>1770662512</v>
          </cell>
          <cell r="D393" t="str">
            <v>01</v>
          </cell>
          <cell r="E393" t="str">
            <v>014</v>
          </cell>
        </row>
        <row r="394">
          <cell r="A394" t="str">
            <v>100704570A</v>
          </cell>
          <cell r="B394" t="str">
            <v>MEMORIAL HEALTH SYSTEM</v>
          </cell>
          <cell r="C394" t="str">
            <v>1144397134</v>
          </cell>
          <cell r="D394" t="str">
            <v>01</v>
          </cell>
          <cell r="E394" t="str">
            <v>010</v>
          </cell>
        </row>
        <row r="395">
          <cell r="A395" t="str">
            <v>100701040D</v>
          </cell>
          <cell r="B395" t="str">
            <v>MEMORIAL HERMANN HEALTH SYSTEM</v>
          </cell>
          <cell r="C395" t="str">
            <v>1982666111</v>
          </cell>
          <cell r="D395" t="str">
            <v>01</v>
          </cell>
          <cell r="E395" t="str">
            <v>010</v>
          </cell>
        </row>
        <row r="396">
          <cell r="A396" t="str">
            <v>100701040H</v>
          </cell>
          <cell r="B396" t="str">
            <v>MEMORIAL HERMANN NORTHEAST HOSPITAL</v>
          </cell>
          <cell r="C396" t="str">
            <v>1295843787</v>
          </cell>
          <cell r="D396" t="str">
            <v>01</v>
          </cell>
          <cell r="E396" t="str">
            <v>010</v>
          </cell>
        </row>
        <row r="397">
          <cell r="A397" t="str">
            <v>100701040G</v>
          </cell>
          <cell r="B397" t="str">
            <v>MEMORIAL HERMANN SOUTHEAST HOSPITAL</v>
          </cell>
          <cell r="C397" t="str">
            <v>1730132234</v>
          </cell>
          <cell r="D397" t="str">
            <v>01</v>
          </cell>
          <cell r="E397" t="str">
            <v>010</v>
          </cell>
        </row>
        <row r="398">
          <cell r="A398" t="str">
            <v>100701040E</v>
          </cell>
          <cell r="B398" t="str">
            <v>MEMORIAL HERMANN THE WOODLANDS HOSPITAL</v>
          </cell>
          <cell r="C398" t="str">
            <v>1730132234</v>
          </cell>
          <cell r="D398" t="str">
            <v>01</v>
          </cell>
          <cell r="E398" t="str">
            <v>010</v>
          </cell>
        </row>
        <row r="399">
          <cell r="A399" t="str">
            <v>100691780A</v>
          </cell>
          <cell r="B399" t="str">
            <v>MEMORIAL HOSPITAL</v>
          </cell>
          <cell r="C399" t="str">
            <v>1982796181</v>
          </cell>
          <cell r="D399" t="str">
            <v>01</v>
          </cell>
          <cell r="E399" t="str">
            <v>010</v>
          </cell>
        </row>
        <row r="400">
          <cell r="A400" t="str">
            <v>100704050A</v>
          </cell>
          <cell r="B400" t="str">
            <v>MEMORIAL HOSPITAL OF LARAMIE COUNTY</v>
          </cell>
          <cell r="C400" t="str">
            <v>1285621839</v>
          </cell>
          <cell r="D400" t="str">
            <v>01</v>
          </cell>
          <cell r="E400" t="str">
            <v>010</v>
          </cell>
        </row>
        <row r="401">
          <cell r="A401" t="str">
            <v>200938740A</v>
          </cell>
          <cell r="B401" t="str">
            <v>MEMORIAL HOSPITAL OF POLK COUNTY</v>
          </cell>
          <cell r="C401" t="str">
            <v>1689650616</v>
          </cell>
          <cell r="D401" t="str">
            <v>01</v>
          </cell>
          <cell r="E401" t="str">
            <v>010</v>
          </cell>
        </row>
        <row r="402">
          <cell r="A402" t="str">
            <v>100704070A</v>
          </cell>
          <cell r="B402" t="str">
            <v>MEMORIAL HOSPITAL OF SWEETWATER COUNTY</v>
          </cell>
          <cell r="C402" t="str">
            <v>1558361949</v>
          </cell>
          <cell r="D402" t="str">
            <v>01</v>
          </cell>
          <cell r="E402" t="str">
            <v>010</v>
          </cell>
        </row>
        <row r="403">
          <cell r="A403" t="str">
            <v>100699630A</v>
          </cell>
          <cell r="B403" t="str">
            <v>MEMORIAL HOSPITAL OF TEXAS COUNTY</v>
          </cell>
          <cell r="C403" t="str">
            <v>1144205360</v>
          </cell>
          <cell r="D403" t="str">
            <v>01</v>
          </cell>
          <cell r="E403" t="str">
            <v>010</v>
          </cell>
        </row>
        <row r="404">
          <cell r="A404" t="str">
            <v>100700030I</v>
          </cell>
          <cell r="B404" t="str">
            <v>MEMORIAL HOSPITAL - PSYCH</v>
          </cell>
          <cell r="C404" t="str">
            <v>1568789790</v>
          </cell>
          <cell r="D404" t="str">
            <v>01</v>
          </cell>
          <cell r="E404" t="str">
            <v>205</v>
          </cell>
        </row>
        <row r="405">
          <cell r="A405" t="str">
            <v>100698950A</v>
          </cell>
          <cell r="B405" t="str">
            <v>MENA REGIONAL HEALTH SYSTEM</v>
          </cell>
          <cell r="C405" t="str">
            <v>1861449639</v>
          </cell>
          <cell r="D405" t="str">
            <v>01</v>
          </cell>
          <cell r="E405" t="str">
            <v>010</v>
          </cell>
        </row>
        <row r="406">
          <cell r="A406" t="str">
            <v>100699390K</v>
          </cell>
          <cell r="B406" t="str">
            <v>MERCY HEALTH CENTER - REHAB</v>
          </cell>
          <cell r="C406" t="str">
            <v>1679667836</v>
          </cell>
          <cell r="D406" t="str">
            <v>01</v>
          </cell>
          <cell r="E406" t="str">
            <v>206</v>
          </cell>
        </row>
        <row r="407">
          <cell r="A407" t="str">
            <v>100699960A</v>
          </cell>
          <cell r="B407" t="str">
            <v>MERCY HEALTH LOVE COUNTY</v>
          </cell>
          <cell r="C407" t="str">
            <v>1649221557</v>
          </cell>
          <cell r="D407" t="str">
            <v>01</v>
          </cell>
          <cell r="E407" t="str">
            <v>014</v>
          </cell>
        </row>
        <row r="408">
          <cell r="A408" t="str">
            <v>100692310A</v>
          </cell>
          <cell r="B408" t="str">
            <v>MERCY HEALTH SAINT MARY'S</v>
          </cell>
          <cell r="C408" t="str">
            <v>1639111057</v>
          </cell>
          <cell r="D408" t="str">
            <v>01</v>
          </cell>
          <cell r="E408" t="str">
            <v>010</v>
          </cell>
        </row>
        <row r="409">
          <cell r="A409" t="str">
            <v>200736930A</v>
          </cell>
          <cell r="B409" t="str">
            <v>MERCY HEALTH ST CHARLES HOSPITAL LLC</v>
          </cell>
          <cell r="C409" t="str">
            <v>1497792568</v>
          </cell>
          <cell r="D409" t="str">
            <v>01</v>
          </cell>
          <cell r="E409" t="str">
            <v>010</v>
          </cell>
        </row>
        <row r="410">
          <cell r="A410" t="str">
            <v>200819800A</v>
          </cell>
          <cell r="B410" t="str">
            <v>MERCY HEALTH ST ELIZABETH YOUNGSTOWN HOSPITAL</v>
          </cell>
          <cell r="C410" t="str">
            <v>1548296106</v>
          </cell>
          <cell r="D410" t="str">
            <v>01</v>
          </cell>
          <cell r="E410" t="str">
            <v>010</v>
          </cell>
        </row>
        <row r="411">
          <cell r="A411" t="str">
            <v>200509290A</v>
          </cell>
          <cell r="B411" t="str">
            <v>MERCY HOSPITAL ADA, INC.</v>
          </cell>
          <cell r="C411" t="str">
            <v>1952643306</v>
          </cell>
          <cell r="D411" t="str">
            <v>01</v>
          </cell>
          <cell r="E411" t="str">
            <v>010</v>
          </cell>
        </row>
        <row r="412">
          <cell r="A412" t="str">
            <v>200509290D</v>
          </cell>
          <cell r="B412" t="str">
            <v>MERCY HOSPITAL ADA - PSYCH</v>
          </cell>
          <cell r="C412" t="str">
            <v>1013250109</v>
          </cell>
          <cell r="D412" t="str">
            <v>01</v>
          </cell>
          <cell r="E412" t="str">
            <v>205</v>
          </cell>
        </row>
        <row r="413">
          <cell r="A413" t="str">
            <v>200509290E</v>
          </cell>
          <cell r="B413" t="str">
            <v>MERCY HOSPITAL ADA - REHAB</v>
          </cell>
          <cell r="C413" t="str">
            <v>1932442019</v>
          </cell>
          <cell r="D413" t="str">
            <v>01</v>
          </cell>
          <cell r="E413" t="str">
            <v>206</v>
          </cell>
        </row>
        <row r="414">
          <cell r="A414" t="str">
            <v>100262320C</v>
          </cell>
          <cell r="B414" t="str">
            <v>MERCY HOSPITAL ARDMORE INC</v>
          </cell>
          <cell r="C414" t="str">
            <v>1386741635</v>
          </cell>
          <cell r="D414" t="str">
            <v>01</v>
          </cell>
          <cell r="E414" t="str">
            <v>010</v>
          </cell>
        </row>
        <row r="415">
          <cell r="A415" t="str">
            <v>100262320P</v>
          </cell>
          <cell r="B415" t="str">
            <v>MERCY HOSPITAL ARDMORE - PSYCH</v>
          </cell>
          <cell r="C415" t="str">
            <v>1104246982</v>
          </cell>
          <cell r="D415" t="str">
            <v>01</v>
          </cell>
          <cell r="E415" t="str">
            <v>205</v>
          </cell>
        </row>
        <row r="416">
          <cell r="A416" t="str">
            <v>100698960B</v>
          </cell>
          <cell r="B416" t="str">
            <v>MERCY HOSPITAL BERRYVILLE</v>
          </cell>
          <cell r="C416" t="str">
            <v>1457306326</v>
          </cell>
          <cell r="D416" t="str">
            <v>01</v>
          </cell>
          <cell r="E416" t="str">
            <v>014</v>
          </cell>
        </row>
        <row r="417">
          <cell r="A417" t="str">
            <v>200700880A</v>
          </cell>
          <cell r="B417" t="str">
            <v>MERCY HOSPITAL BOONEVILLE</v>
          </cell>
          <cell r="C417" t="str">
            <v>1992133714</v>
          </cell>
          <cell r="D417" t="str">
            <v>01</v>
          </cell>
          <cell r="E417" t="str">
            <v>014</v>
          </cell>
        </row>
        <row r="418">
          <cell r="A418" t="str">
            <v>200446020A</v>
          </cell>
          <cell r="B418" t="str">
            <v>MERCY HOSPITAL CARTHAGE</v>
          </cell>
          <cell r="C418" t="str">
            <v>1003201955</v>
          </cell>
          <cell r="D418" t="str">
            <v>01</v>
          </cell>
          <cell r="E418" t="str">
            <v>014</v>
          </cell>
        </row>
        <row r="419">
          <cell r="A419" t="str">
            <v>200553310A</v>
          </cell>
          <cell r="B419" t="str">
            <v>MERCY HOSPITAL CASSVILLE</v>
          </cell>
          <cell r="C419" t="str">
            <v>1285676932</v>
          </cell>
          <cell r="D419" t="str">
            <v>01</v>
          </cell>
          <cell r="E419" t="str">
            <v>010</v>
          </cell>
        </row>
        <row r="420">
          <cell r="A420" t="str">
            <v>200293630A</v>
          </cell>
          <cell r="B420" t="str">
            <v>MERCY HOSPITAL COLUMBUS</v>
          </cell>
          <cell r="C420" t="str">
            <v>1871829812</v>
          </cell>
          <cell r="D420" t="str">
            <v>01</v>
          </cell>
          <cell r="E420" t="str">
            <v>014</v>
          </cell>
        </row>
        <row r="421">
          <cell r="A421" t="str">
            <v>100698690A</v>
          </cell>
          <cell r="B421" t="str">
            <v>MERCY HOSPITAL FORT SMITH</v>
          </cell>
          <cell r="C421" t="str">
            <v>1568433480</v>
          </cell>
          <cell r="D421" t="str">
            <v>01</v>
          </cell>
          <cell r="E421" t="str">
            <v>010</v>
          </cell>
        </row>
        <row r="422">
          <cell r="A422" t="str">
            <v>200226190A</v>
          </cell>
          <cell r="B422" t="str">
            <v>MERCY HOSPITAL HEALDTON INC</v>
          </cell>
          <cell r="C422" t="str">
            <v>1578710406</v>
          </cell>
          <cell r="D422" t="str">
            <v>01</v>
          </cell>
          <cell r="E422" t="str">
            <v>014</v>
          </cell>
        </row>
        <row r="423">
          <cell r="A423" t="str">
            <v>200608840A</v>
          </cell>
          <cell r="B423" t="str">
            <v>MERCY HOSPITAL INC.</v>
          </cell>
          <cell r="C423" t="str">
            <v>1083628911</v>
          </cell>
          <cell r="D423" t="str">
            <v>01</v>
          </cell>
          <cell r="E423" t="str">
            <v>010</v>
          </cell>
        </row>
        <row r="424">
          <cell r="A424" t="str">
            <v>200312870A</v>
          </cell>
          <cell r="B424" t="str">
            <v>MERCY HOSPITAL JANESVILLE</v>
          </cell>
          <cell r="C424" t="str">
            <v>1093768962</v>
          </cell>
          <cell r="D424" t="str">
            <v>01</v>
          </cell>
          <cell r="E424" t="str">
            <v>010</v>
          </cell>
        </row>
        <row r="425">
          <cell r="A425" t="str">
            <v>200293530A</v>
          </cell>
          <cell r="B425" t="str">
            <v>MERCY HOSPITAL JOPLIN</v>
          </cell>
          <cell r="C425" t="str">
            <v>1700112745</v>
          </cell>
          <cell r="D425" t="str">
            <v>01</v>
          </cell>
          <cell r="E425" t="str">
            <v>010</v>
          </cell>
        </row>
        <row r="426">
          <cell r="A426" t="str">
            <v>200293530D</v>
          </cell>
          <cell r="B426" t="str">
            <v>MERCY HOSPITAL JOPLIN - PSYCH</v>
          </cell>
          <cell r="C426" t="str">
            <v>1700112745</v>
          </cell>
          <cell r="D426" t="str">
            <v>01</v>
          </cell>
          <cell r="E426" t="str">
            <v>205</v>
          </cell>
        </row>
        <row r="427">
          <cell r="A427" t="str">
            <v>200521810B</v>
          </cell>
          <cell r="B427" t="str">
            <v>MERCY HOSPITAL KINGFISHER, INC</v>
          </cell>
          <cell r="C427" t="str">
            <v>1083048417</v>
          </cell>
          <cell r="D427" t="str">
            <v>01</v>
          </cell>
          <cell r="E427" t="str">
            <v>014</v>
          </cell>
        </row>
        <row r="428">
          <cell r="A428" t="str">
            <v>200226190D</v>
          </cell>
          <cell r="B428" t="str">
            <v>MERCY HOSPITAL LEBANON</v>
          </cell>
          <cell r="C428" t="str">
            <v>1447284898</v>
          </cell>
          <cell r="D428" t="str">
            <v>01</v>
          </cell>
          <cell r="E428" t="str">
            <v>010</v>
          </cell>
        </row>
        <row r="429">
          <cell r="A429" t="str">
            <v>200425410C</v>
          </cell>
          <cell r="B429" t="str">
            <v>MERCY HOSPITAL LOGAN COUNTY</v>
          </cell>
          <cell r="C429" t="str">
            <v>1306126818</v>
          </cell>
          <cell r="D429" t="str">
            <v>01</v>
          </cell>
          <cell r="E429" t="str">
            <v>014</v>
          </cell>
        </row>
        <row r="430">
          <cell r="A430" t="str">
            <v>100699390A</v>
          </cell>
          <cell r="B430" t="str">
            <v>MERCY HOSPITAL OKLAHOMA CITY</v>
          </cell>
          <cell r="C430" t="str">
            <v>1184721722</v>
          </cell>
          <cell r="D430" t="str">
            <v>01</v>
          </cell>
          <cell r="E430" t="str">
            <v>010</v>
          </cell>
        </row>
        <row r="431">
          <cell r="A431" t="str">
            <v>100698940A</v>
          </cell>
          <cell r="B431" t="str">
            <v>MERCY HOSPITAL OZARK</v>
          </cell>
          <cell r="C431" t="str">
            <v>1275504128</v>
          </cell>
          <cell r="D431" t="str">
            <v>01</v>
          </cell>
          <cell r="E431" t="str">
            <v>014</v>
          </cell>
        </row>
        <row r="432">
          <cell r="A432" t="str">
            <v>100698840A</v>
          </cell>
          <cell r="B432" t="str">
            <v>MERCY HOSPITAL PARIS</v>
          </cell>
          <cell r="C432" t="str">
            <v>1760453633</v>
          </cell>
          <cell r="D432" t="str">
            <v>01</v>
          </cell>
          <cell r="E432" t="str">
            <v>014</v>
          </cell>
        </row>
        <row r="433">
          <cell r="A433" t="str">
            <v>100698730A</v>
          </cell>
          <cell r="B433" t="str">
            <v>MERCY HOSPITAL ROGERS</v>
          </cell>
          <cell r="C433" t="str">
            <v>1316902414</v>
          </cell>
          <cell r="D433" t="str">
            <v>01</v>
          </cell>
          <cell r="E433" t="str">
            <v>010</v>
          </cell>
        </row>
        <row r="434">
          <cell r="A434" t="str">
            <v>100693410A</v>
          </cell>
          <cell r="B434" t="str">
            <v>MERCY HOSPITAL SOUTH</v>
          </cell>
          <cell r="C434" t="str">
            <v>1568481984</v>
          </cell>
          <cell r="D434" t="str">
            <v>01</v>
          </cell>
          <cell r="E434" t="str">
            <v>010</v>
          </cell>
        </row>
        <row r="435">
          <cell r="A435" t="str">
            <v>100693740A</v>
          </cell>
          <cell r="B435" t="str">
            <v>MERCY HOSPITAL SPRINGFIELD</v>
          </cell>
          <cell r="C435" t="str">
            <v>1578504056</v>
          </cell>
          <cell r="D435" t="str">
            <v>01</v>
          </cell>
          <cell r="E435" t="str">
            <v>010</v>
          </cell>
        </row>
        <row r="436">
          <cell r="A436" t="str">
            <v>100693280A</v>
          </cell>
          <cell r="B436" t="str">
            <v>MERCY HOSPITAL ST LOUIS</v>
          </cell>
          <cell r="C436" t="str">
            <v>1427098169</v>
          </cell>
          <cell r="D436" t="str">
            <v>01</v>
          </cell>
          <cell r="E436" t="str">
            <v>010</v>
          </cell>
        </row>
        <row r="437">
          <cell r="A437" t="str">
            <v>200318440B</v>
          </cell>
          <cell r="B437" t="str">
            <v>MERCY HOSPITAL TISHOMINGO</v>
          </cell>
          <cell r="C437" t="str">
            <v>1932404431</v>
          </cell>
          <cell r="D437" t="str">
            <v>01</v>
          </cell>
          <cell r="E437" t="str">
            <v>014</v>
          </cell>
        </row>
        <row r="438">
          <cell r="A438" t="str">
            <v>100698850A</v>
          </cell>
          <cell r="B438" t="str">
            <v>MERCY HOSPITAL WALDRON</v>
          </cell>
          <cell r="C438" t="str">
            <v>1912978875</v>
          </cell>
          <cell r="D438" t="str">
            <v>01</v>
          </cell>
          <cell r="E438" t="str">
            <v>014</v>
          </cell>
        </row>
        <row r="439">
          <cell r="A439" t="str">
            <v>100693420A</v>
          </cell>
          <cell r="B439" t="str">
            <v>MERCY HOSPITAL WASHINGTON</v>
          </cell>
          <cell r="C439" t="str">
            <v>1285664177</v>
          </cell>
          <cell r="D439" t="str">
            <v>01</v>
          </cell>
          <cell r="E439" t="str">
            <v>010</v>
          </cell>
        </row>
        <row r="440">
          <cell r="A440" t="str">
            <v>200490030A</v>
          </cell>
          <cell r="B440" t="str">
            <v>MERCY HOSPITAL WATONGA INC</v>
          </cell>
          <cell r="C440" t="str">
            <v>1497017529</v>
          </cell>
          <cell r="D440" t="str">
            <v>01</v>
          </cell>
          <cell r="E440" t="str">
            <v>014</v>
          </cell>
        </row>
        <row r="441">
          <cell r="A441" t="str">
            <v>100262320G</v>
          </cell>
          <cell r="B441" t="str">
            <v>MERCY MEMORIAL HEALTH CENTER - REHAB</v>
          </cell>
          <cell r="C441" t="str">
            <v>1295836922</v>
          </cell>
          <cell r="D441" t="str">
            <v>01</v>
          </cell>
          <cell r="E441" t="str">
            <v>206</v>
          </cell>
        </row>
        <row r="442">
          <cell r="A442" t="str">
            <v>200850340A</v>
          </cell>
          <cell r="B442" t="str">
            <v>MERCYONE CLINTON MEDICAL CENTER</v>
          </cell>
          <cell r="C442" t="str">
            <v>1427093962</v>
          </cell>
          <cell r="D442" t="str">
            <v>01</v>
          </cell>
          <cell r="E442" t="str">
            <v>010</v>
          </cell>
        </row>
        <row r="443">
          <cell r="A443" t="str">
            <v>100690650A</v>
          </cell>
          <cell r="B443" t="str">
            <v>MERCYONE NORTH IOWA MEDICAL CENTER</v>
          </cell>
          <cell r="C443" t="str">
            <v>1467537886</v>
          </cell>
          <cell r="D443" t="str">
            <v>01</v>
          </cell>
          <cell r="E443" t="str">
            <v>010</v>
          </cell>
        </row>
        <row r="444">
          <cell r="A444" t="str">
            <v>100696710A</v>
          </cell>
          <cell r="B444" t="str">
            <v>MERCYONE SIOUXLAND MEDICAL CENTER</v>
          </cell>
          <cell r="C444" t="str">
            <v>1538199617</v>
          </cell>
          <cell r="D444" t="str">
            <v>01</v>
          </cell>
          <cell r="E444" t="str">
            <v>010</v>
          </cell>
        </row>
        <row r="445">
          <cell r="A445" t="str">
            <v>201062290A</v>
          </cell>
          <cell r="B445" t="str">
            <v>MERCY REHABILITATION HOSPITAL</v>
          </cell>
          <cell r="C445" t="str">
            <v>1699365254</v>
          </cell>
          <cell r="D445" t="str">
            <v>01</v>
          </cell>
          <cell r="E445" t="str">
            <v>012</v>
          </cell>
        </row>
        <row r="446">
          <cell r="A446" t="str">
            <v>200479750A</v>
          </cell>
          <cell r="B446" t="str">
            <v>MERCY REHABILITATION HOSPITAL, LLC</v>
          </cell>
          <cell r="C446" t="str">
            <v>1811253206</v>
          </cell>
          <cell r="D446" t="str">
            <v>01</v>
          </cell>
          <cell r="E446" t="str">
            <v>012</v>
          </cell>
        </row>
        <row r="447">
          <cell r="A447" t="str">
            <v>200982500A</v>
          </cell>
          <cell r="B447" t="str">
            <v>MERCY REHABILITATION HOSPITAL OKLAHOMA CITY SOUTH</v>
          </cell>
          <cell r="C447" t="str">
            <v>1649802117</v>
          </cell>
          <cell r="D447" t="str">
            <v>01</v>
          </cell>
          <cell r="E447" t="str">
            <v>012</v>
          </cell>
        </row>
        <row r="448">
          <cell r="A448" t="str">
            <v>200912400A</v>
          </cell>
          <cell r="B448" t="str">
            <v>MERCY SPECIALTY HOSPITAL SOUTHEAST KANSAS</v>
          </cell>
          <cell r="C448" t="str">
            <v>1992341473</v>
          </cell>
          <cell r="D448" t="str">
            <v>01</v>
          </cell>
          <cell r="E448" t="str">
            <v>010</v>
          </cell>
        </row>
        <row r="449">
          <cell r="A449" t="str">
            <v>200740930A</v>
          </cell>
          <cell r="B449" t="str">
            <v>MERIT HEALTH CENTRAL</v>
          </cell>
          <cell r="C449" t="str">
            <v>1033163092</v>
          </cell>
          <cell r="D449" t="str">
            <v>01</v>
          </cell>
          <cell r="E449" t="str">
            <v>010</v>
          </cell>
        </row>
        <row r="450">
          <cell r="A450" t="str">
            <v>200527650A</v>
          </cell>
          <cell r="B450" t="str">
            <v>MERIT HEALTH WESLEY</v>
          </cell>
          <cell r="C450" t="str">
            <v>1841241841</v>
          </cell>
          <cell r="D450" t="str">
            <v>01</v>
          </cell>
          <cell r="E450" t="str">
            <v>010</v>
          </cell>
        </row>
        <row r="451">
          <cell r="A451" t="str">
            <v>200559930B</v>
          </cell>
          <cell r="B451" t="str">
            <v>METHODIST BEHAVIORAL HOSPITAL</v>
          </cell>
          <cell r="C451" t="str">
            <v>1063415800</v>
          </cell>
          <cell r="D451" t="str">
            <v>63</v>
          </cell>
          <cell r="E451" t="str">
            <v>634</v>
          </cell>
        </row>
        <row r="452">
          <cell r="A452" t="str">
            <v>100701960C</v>
          </cell>
          <cell r="B452" t="str">
            <v>METHODIST CHARLTON MEDICAL CENTER</v>
          </cell>
          <cell r="C452" t="str">
            <v>1275592131</v>
          </cell>
          <cell r="D452" t="str">
            <v>01</v>
          </cell>
          <cell r="E452" t="str">
            <v>010</v>
          </cell>
        </row>
        <row r="453">
          <cell r="A453" t="str">
            <v>100701960A</v>
          </cell>
          <cell r="B453" t="str">
            <v>METHODIST DALLAS MEDICAL CENTER</v>
          </cell>
          <cell r="C453" t="str">
            <v>1528027786</v>
          </cell>
          <cell r="D453" t="str">
            <v>01</v>
          </cell>
          <cell r="E453" t="str">
            <v>010</v>
          </cell>
        </row>
        <row r="454">
          <cell r="A454" t="str">
            <v>100697460A</v>
          </cell>
          <cell r="B454" t="str">
            <v>METHODIST HEALTHCARE MEMPHIS HOSPITALS</v>
          </cell>
          <cell r="C454" t="str">
            <v>1558365890</v>
          </cell>
          <cell r="D454" t="str">
            <v>01</v>
          </cell>
          <cell r="E454" t="str">
            <v>010</v>
          </cell>
        </row>
        <row r="455">
          <cell r="A455" t="str">
            <v>201052130A</v>
          </cell>
          <cell r="B455" t="str">
            <v>METHODIST HEALTHCARE OLIVE BRANCH HOSPITAL</v>
          </cell>
          <cell r="C455" t="str">
            <v>1912341439</v>
          </cell>
          <cell r="D455" t="str">
            <v>01</v>
          </cell>
          <cell r="E455" t="str">
            <v>010</v>
          </cell>
        </row>
        <row r="456">
          <cell r="A456" t="str">
            <v>100697460D</v>
          </cell>
          <cell r="B456" t="str">
            <v>METHODIST LE BONHEUR GERMANTOWN HOSPITAL</v>
          </cell>
          <cell r="C456" t="str">
            <v>1558365890</v>
          </cell>
          <cell r="D456" t="str">
            <v>01</v>
          </cell>
          <cell r="E456" t="str">
            <v>010</v>
          </cell>
        </row>
        <row r="457">
          <cell r="A457" t="str">
            <v>100701960B</v>
          </cell>
          <cell r="B457" t="str">
            <v>METHODIST MANSFIELD MEDICAL CENTER</v>
          </cell>
          <cell r="C457" t="str">
            <v>1689629941</v>
          </cell>
          <cell r="D457" t="str">
            <v>01</v>
          </cell>
          <cell r="E457" t="str">
            <v>010</v>
          </cell>
        </row>
        <row r="458">
          <cell r="A458" t="str">
            <v>100697460E</v>
          </cell>
          <cell r="B458" t="str">
            <v>METHODIST NORTH HOSPITAL</v>
          </cell>
          <cell r="C458" t="str">
            <v>1558365890</v>
          </cell>
          <cell r="D458" t="str">
            <v>01</v>
          </cell>
          <cell r="E458" t="str">
            <v>010</v>
          </cell>
        </row>
        <row r="459">
          <cell r="A459" t="str">
            <v>100701960D</v>
          </cell>
          <cell r="B459" t="str">
            <v>METHODIST RICHARDSON MEDICAL CENTER</v>
          </cell>
          <cell r="C459" t="str">
            <v>1033165501</v>
          </cell>
          <cell r="D459" t="str">
            <v>01</v>
          </cell>
          <cell r="E459" t="str">
            <v>010</v>
          </cell>
        </row>
        <row r="460">
          <cell r="A460" t="str">
            <v>200423640B</v>
          </cell>
          <cell r="B460" t="str">
            <v>MIDLAND COUNTY HOSPITAL DISTRICT</v>
          </cell>
          <cell r="C460" t="str">
            <v>1255325817</v>
          </cell>
          <cell r="D460" t="str">
            <v>01</v>
          </cell>
          <cell r="E460" t="str">
            <v>010</v>
          </cell>
        </row>
        <row r="461">
          <cell r="A461" t="str">
            <v>200016690B</v>
          </cell>
          <cell r="B461" t="str">
            <v>MIMBRES MEMORIAL HOSPITAL</v>
          </cell>
          <cell r="C461" t="str">
            <v>1891075446</v>
          </cell>
          <cell r="D461" t="str">
            <v>01</v>
          </cell>
          <cell r="E461" t="str">
            <v>014</v>
          </cell>
        </row>
        <row r="462">
          <cell r="A462" t="str">
            <v>200032440E</v>
          </cell>
          <cell r="B462" t="str">
            <v>MISSION TRAIL BAPTIST HOSPITAL</v>
          </cell>
          <cell r="C462" t="str">
            <v>1598744856</v>
          </cell>
          <cell r="D462" t="str">
            <v>01</v>
          </cell>
          <cell r="E462" t="str">
            <v>010</v>
          </cell>
        </row>
        <row r="463">
          <cell r="A463" t="str">
            <v>201054440A</v>
          </cell>
          <cell r="B463" t="str">
            <v>MISSOURI BAPTIST MEDICAL CENTER</v>
          </cell>
          <cell r="C463" t="str">
            <v>1487663506</v>
          </cell>
          <cell r="D463" t="str">
            <v>01</v>
          </cell>
          <cell r="E463" t="str">
            <v>010</v>
          </cell>
        </row>
        <row r="464">
          <cell r="A464" t="str">
            <v>200197240A</v>
          </cell>
          <cell r="B464" t="str">
            <v>MOBERLY REGIONAL MEDICAL CENTER</v>
          </cell>
          <cell r="C464" t="str">
            <v>1770554305</v>
          </cell>
          <cell r="D464" t="str">
            <v>01</v>
          </cell>
          <cell r="E464" t="str">
            <v>010</v>
          </cell>
        </row>
        <row r="465">
          <cell r="A465" t="str">
            <v>201085760A</v>
          </cell>
          <cell r="B465" t="str">
            <v>MOBILE INFIRMARY ASSOCIATION</v>
          </cell>
          <cell r="C465" t="str">
            <v>1558364802</v>
          </cell>
          <cell r="D465" t="str">
            <v>01</v>
          </cell>
          <cell r="E465" t="str">
            <v>010</v>
          </cell>
        </row>
        <row r="466">
          <cell r="A466" t="str">
            <v>200673510F</v>
          </cell>
          <cell r="B466" t="str">
            <v>MOCCASIN BEND RANCH</v>
          </cell>
          <cell r="C466" t="str">
            <v>1619342136</v>
          </cell>
          <cell r="D466" t="str">
            <v>63</v>
          </cell>
          <cell r="E466" t="str">
            <v>630</v>
          </cell>
        </row>
        <row r="467">
          <cell r="A467" t="str">
            <v>201087990A</v>
          </cell>
          <cell r="B467" t="str">
            <v>MONTEFIORE MEDICAL CENTER</v>
          </cell>
          <cell r="C467" t="str">
            <v>1952476988</v>
          </cell>
          <cell r="D467" t="str">
            <v>01</v>
          </cell>
          <cell r="E467" t="str">
            <v>010</v>
          </cell>
        </row>
        <row r="468">
          <cell r="A468" t="str">
            <v>100820390B</v>
          </cell>
          <cell r="B468" t="str">
            <v>MOORE COUNTY HOSPITAL DISTRICT</v>
          </cell>
          <cell r="C468" t="str">
            <v>1700991700</v>
          </cell>
          <cell r="D468" t="str">
            <v>01</v>
          </cell>
          <cell r="E468" t="str">
            <v>010</v>
          </cell>
        </row>
        <row r="469">
          <cell r="A469" t="str">
            <v>100695030A</v>
          </cell>
          <cell r="B469" t="str">
            <v>MORTON COUNTY HOSPITAL</v>
          </cell>
          <cell r="C469" t="str">
            <v>1770511297</v>
          </cell>
          <cell r="D469" t="str">
            <v>01</v>
          </cell>
          <cell r="E469" t="str">
            <v>010</v>
          </cell>
        </row>
        <row r="470">
          <cell r="A470" t="str">
            <v>200996680A</v>
          </cell>
          <cell r="B470" t="str">
            <v>MOUNTAIN VIEW REGIONAL MEDICAL CENTER</v>
          </cell>
          <cell r="C470" t="str">
            <v>1205882503</v>
          </cell>
          <cell r="D470" t="str">
            <v>01</v>
          </cell>
          <cell r="E470" t="str">
            <v>010</v>
          </cell>
        </row>
        <row r="471">
          <cell r="A471" t="str">
            <v>200643690B</v>
          </cell>
          <cell r="B471" t="str">
            <v>MOUNT CARMEL EAST</v>
          </cell>
          <cell r="C471" t="str">
            <v>1982784534</v>
          </cell>
          <cell r="D471" t="str">
            <v>01</v>
          </cell>
          <cell r="E471" t="str">
            <v>010</v>
          </cell>
        </row>
        <row r="472">
          <cell r="A472" t="str">
            <v>200643690C</v>
          </cell>
          <cell r="B472" t="str">
            <v>MOUNT CARMEL ST ANN'S</v>
          </cell>
          <cell r="C472" t="str">
            <v>1417037045</v>
          </cell>
          <cell r="D472" t="str">
            <v>01</v>
          </cell>
          <cell r="E472" t="str">
            <v>010</v>
          </cell>
        </row>
        <row r="473">
          <cell r="A473" t="str">
            <v>100705480C</v>
          </cell>
          <cell r="B473" t="str">
            <v>MULTICARE AUBURN MEDICAL CENTER</v>
          </cell>
          <cell r="C473" t="str">
            <v>1255327201</v>
          </cell>
          <cell r="D473" t="str">
            <v>01</v>
          </cell>
          <cell r="E473" t="str">
            <v>010</v>
          </cell>
        </row>
        <row r="474">
          <cell r="A474" t="str">
            <v>100705480E</v>
          </cell>
          <cell r="B474" t="str">
            <v>MULTICARE COVINGTON MEDICAL CENTER</v>
          </cell>
          <cell r="C474" t="str">
            <v>1326564071</v>
          </cell>
          <cell r="D474" t="str">
            <v>01</v>
          </cell>
          <cell r="E474" t="str">
            <v>010</v>
          </cell>
        </row>
        <row r="475">
          <cell r="A475" t="str">
            <v>100705480F</v>
          </cell>
          <cell r="B475" t="str">
            <v>MULTICARE VALLEY HOSPITAL</v>
          </cell>
          <cell r="C475" t="str">
            <v>1538345251</v>
          </cell>
          <cell r="D475" t="str">
            <v>01</v>
          </cell>
          <cell r="E475" t="str">
            <v>010</v>
          </cell>
        </row>
        <row r="476">
          <cell r="A476" t="str">
            <v>200068510A</v>
          </cell>
          <cell r="B476" t="str">
            <v>MUNSTER MEDICAL RESEARCH FOUNDATION, INC.</v>
          </cell>
          <cell r="C476" t="str">
            <v>1003918210</v>
          </cell>
          <cell r="D476" t="str">
            <v>01</v>
          </cell>
          <cell r="E476" t="str">
            <v>010</v>
          </cell>
        </row>
        <row r="477">
          <cell r="A477" t="str">
            <v>100809770S</v>
          </cell>
          <cell r="B477" t="str">
            <v>MUSCOGEE CREEK NATION LONG TERM ACUTE CARE HSP</v>
          </cell>
          <cell r="C477" t="str">
            <v>1376979955</v>
          </cell>
          <cell r="D477" t="str">
            <v>01</v>
          </cell>
          <cell r="E477" t="str">
            <v>016</v>
          </cell>
        </row>
        <row r="478">
          <cell r="A478" t="str">
            <v>100809770U</v>
          </cell>
          <cell r="B478" t="str">
            <v>MUSCOGEE (CREEK) NATION LTCH - NI</v>
          </cell>
          <cell r="C478" t="str">
            <v>1801205422</v>
          </cell>
          <cell r="D478" t="str">
            <v>01</v>
          </cell>
          <cell r="E478" t="str">
            <v>016</v>
          </cell>
        </row>
        <row r="479">
          <cell r="A479" t="str">
            <v>100689260G</v>
          </cell>
          <cell r="B479" t="str">
            <v>MUSCOGEE (CREEK) NATION MED CTR-NATIVE-PSYCH</v>
          </cell>
          <cell r="C479" t="str">
            <v>1376946608</v>
          </cell>
          <cell r="D479" t="str">
            <v>01</v>
          </cell>
          <cell r="E479" t="str">
            <v>016</v>
          </cell>
        </row>
        <row r="480">
          <cell r="A480" t="str">
            <v>100689260F</v>
          </cell>
          <cell r="B480" t="str">
            <v>MUSCOGEE (CREEK) NATION MED CTR-NI-PSYCH</v>
          </cell>
          <cell r="C480" t="str">
            <v>1598152860</v>
          </cell>
          <cell r="D480" t="str">
            <v>01</v>
          </cell>
          <cell r="E480" t="str">
            <v>016</v>
          </cell>
        </row>
        <row r="481">
          <cell r="A481" t="str">
            <v>100809770X</v>
          </cell>
          <cell r="B481" t="str">
            <v>MUSCOGEE (CREEK) NATION MEDICAL CENTER - NATIVE</v>
          </cell>
          <cell r="C481" t="str">
            <v>1861889123</v>
          </cell>
          <cell r="D481" t="str">
            <v>01</v>
          </cell>
          <cell r="E481" t="str">
            <v>016</v>
          </cell>
        </row>
        <row r="482">
          <cell r="A482" t="str">
            <v>100809770Y</v>
          </cell>
          <cell r="B482" t="str">
            <v>MUSCOGEE (CREEK) NATION MEDICAL CENTER-NI</v>
          </cell>
          <cell r="C482" t="str">
            <v>1407243777</v>
          </cell>
          <cell r="D482" t="str">
            <v>01</v>
          </cell>
          <cell r="E482" t="str">
            <v>016</v>
          </cell>
        </row>
        <row r="483">
          <cell r="A483" t="str">
            <v>200099940C</v>
          </cell>
          <cell r="B483" t="str">
            <v>NACOGDOCHES MEDICAL CENTER</v>
          </cell>
          <cell r="C483" t="str">
            <v>1700885076</v>
          </cell>
          <cell r="D483" t="str">
            <v>01</v>
          </cell>
          <cell r="E483" t="str">
            <v>010</v>
          </cell>
        </row>
        <row r="484">
          <cell r="A484" t="str">
            <v>201005020A</v>
          </cell>
          <cell r="B484" t="str">
            <v>NAPLES HMA LLC</v>
          </cell>
          <cell r="C484" t="str">
            <v>1316992134</v>
          </cell>
          <cell r="D484" t="str">
            <v>01</v>
          </cell>
          <cell r="E484" t="str">
            <v>010</v>
          </cell>
        </row>
        <row r="485">
          <cell r="A485" t="str">
            <v>100690680A</v>
          </cell>
          <cell r="B485" t="str">
            <v>NATIONWIDE CHILDREN'S HOSPITAL, INC.</v>
          </cell>
          <cell r="C485" t="str">
            <v>1134152986</v>
          </cell>
          <cell r="D485" t="str">
            <v>01</v>
          </cell>
          <cell r="E485" t="str">
            <v>010</v>
          </cell>
        </row>
        <row r="486">
          <cell r="A486" t="str">
            <v>200717890A</v>
          </cell>
          <cell r="B486" t="str">
            <v>NAVARRO HOSPITAL LP</v>
          </cell>
          <cell r="C486" t="str">
            <v>1144274226</v>
          </cell>
          <cell r="D486" t="str">
            <v>01</v>
          </cell>
          <cell r="E486" t="str">
            <v>010</v>
          </cell>
        </row>
        <row r="487">
          <cell r="A487" t="str">
            <v>201044520A</v>
          </cell>
          <cell r="B487" t="str">
            <v>NEA BAPTIST MEMORIAL HOSPITAL</v>
          </cell>
          <cell r="C487" t="str">
            <v>1386699353</v>
          </cell>
          <cell r="D487" t="str">
            <v>01</v>
          </cell>
          <cell r="E487" t="str">
            <v>010</v>
          </cell>
        </row>
        <row r="488">
          <cell r="A488" t="str">
            <v>200304090C</v>
          </cell>
          <cell r="B488" t="str">
            <v>NEMOURS CHILDRENS HOSPITAL</v>
          </cell>
          <cell r="C488" t="str">
            <v>1245520386</v>
          </cell>
          <cell r="D488" t="str">
            <v>01</v>
          </cell>
          <cell r="E488" t="str">
            <v>010</v>
          </cell>
        </row>
        <row r="489">
          <cell r="A489" t="str">
            <v>100695380A</v>
          </cell>
          <cell r="B489" t="str">
            <v>NEOSHO MEMORIAL REGIONAL MEDICAL CENTER</v>
          </cell>
          <cell r="C489" t="str">
            <v>1073566949</v>
          </cell>
          <cell r="D489" t="str">
            <v>01</v>
          </cell>
          <cell r="E489" t="str">
            <v>014</v>
          </cell>
        </row>
        <row r="490">
          <cell r="A490" t="str">
            <v>100693400B</v>
          </cell>
          <cell r="B490" t="str">
            <v>NEW LIBERTY HOSPITAL DISTRICT</v>
          </cell>
          <cell r="C490" t="str">
            <v>1811036726</v>
          </cell>
          <cell r="D490" t="str">
            <v>01</v>
          </cell>
          <cell r="E490" t="str">
            <v>010</v>
          </cell>
        </row>
        <row r="491">
          <cell r="A491" t="str">
            <v>100699360I</v>
          </cell>
          <cell r="B491" t="str">
            <v>NEWMAN MEMORIAL HOSPITAL, INC</v>
          </cell>
          <cell r="C491" t="str">
            <v>1083617807</v>
          </cell>
          <cell r="D491" t="str">
            <v>01</v>
          </cell>
          <cell r="E491" t="str">
            <v>014</v>
          </cell>
        </row>
        <row r="492">
          <cell r="A492" t="str">
            <v>100699360A</v>
          </cell>
          <cell r="B492" t="str">
            <v>NEWMAN MEMORIAL HSP</v>
          </cell>
          <cell r="C492" t="str">
            <v>1083617807</v>
          </cell>
          <cell r="D492" t="str">
            <v>01</v>
          </cell>
          <cell r="E492" t="str">
            <v>010</v>
          </cell>
        </row>
        <row r="493">
          <cell r="A493" t="str">
            <v>100695270A</v>
          </cell>
          <cell r="B493" t="str">
            <v>NEWMAN REGIONAL HEALTH</v>
          </cell>
          <cell r="C493" t="str">
            <v>1245643576</v>
          </cell>
          <cell r="D493" t="str">
            <v>01</v>
          </cell>
          <cell r="E493" t="str">
            <v>014</v>
          </cell>
        </row>
        <row r="494">
          <cell r="A494" t="str">
            <v>200892720A</v>
          </cell>
          <cell r="B494" t="str">
            <v>NEW ORLEANS EAST HOSPITAL</v>
          </cell>
          <cell r="C494" t="str">
            <v>1225450588</v>
          </cell>
          <cell r="D494" t="str">
            <v>01</v>
          </cell>
          <cell r="E494" t="str">
            <v>010</v>
          </cell>
        </row>
        <row r="495">
          <cell r="A495" t="str">
            <v>200622450A</v>
          </cell>
          <cell r="B495" t="str">
            <v>NEXUS CHILDREN'S HOSPITAL- HOUSTON</v>
          </cell>
          <cell r="C495" t="str">
            <v>1013968726</v>
          </cell>
          <cell r="D495" t="str">
            <v>01</v>
          </cell>
          <cell r="E495" t="str">
            <v>010</v>
          </cell>
        </row>
        <row r="496">
          <cell r="A496" t="str">
            <v>200796950A</v>
          </cell>
          <cell r="B496" t="str">
            <v>NIOBRARA VALLEY HOSPITAL CORPORATION</v>
          </cell>
          <cell r="C496" t="str">
            <v>1063470953</v>
          </cell>
          <cell r="D496" t="str">
            <v>01</v>
          </cell>
          <cell r="E496" t="str">
            <v>014</v>
          </cell>
        </row>
        <row r="497">
          <cell r="A497" t="str">
            <v>100702370A</v>
          </cell>
          <cell r="B497" t="str">
            <v>NOCONA GEN HOSP</v>
          </cell>
          <cell r="C497" t="str">
            <v>1689655912</v>
          </cell>
          <cell r="D497" t="str">
            <v>01</v>
          </cell>
          <cell r="E497" t="str">
            <v>010</v>
          </cell>
        </row>
        <row r="498">
          <cell r="A498" t="str">
            <v>100700690Q</v>
          </cell>
          <cell r="B498" t="str">
            <v>NORMAN REGIONAL HEALTH SYSTEM - PSY</v>
          </cell>
          <cell r="C498" t="str">
            <v>1265409163</v>
          </cell>
          <cell r="D498" t="str">
            <v>01</v>
          </cell>
          <cell r="E498" t="str">
            <v>205</v>
          </cell>
        </row>
        <row r="499">
          <cell r="A499" t="str">
            <v>100700690R</v>
          </cell>
          <cell r="B499" t="str">
            <v>NORMAN REGIONAL HEALTH SYSTEM - REHAB</v>
          </cell>
          <cell r="C499" t="str">
            <v>1720055627</v>
          </cell>
          <cell r="D499" t="str">
            <v>01</v>
          </cell>
          <cell r="E499" t="str">
            <v>206</v>
          </cell>
        </row>
        <row r="500">
          <cell r="A500" t="str">
            <v>100700690A</v>
          </cell>
          <cell r="B500" t="str">
            <v>NORMAN REGIONAL HOSPITAL</v>
          </cell>
          <cell r="C500" t="str">
            <v>1700882578</v>
          </cell>
          <cell r="D500" t="str">
            <v>01</v>
          </cell>
          <cell r="E500" t="str">
            <v>010</v>
          </cell>
        </row>
        <row r="501">
          <cell r="A501" t="str">
            <v>200054360A</v>
          </cell>
          <cell r="B501" t="str">
            <v>NORTH CADDO HOSPITAL SERVICE DISTRICT</v>
          </cell>
          <cell r="C501" t="str">
            <v>1326016684</v>
          </cell>
          <cell r="D501" t="str">
            <v>01</v>
          </cell>
          <cell r="E501" t="str">
            <v>014</v>
          </cell>
        </row>
        <row r="502">
          <cell r="A502" t="str">
            <v>100696090A</v>
          </cell>
          <cell r="B502" t="str">
            <v>NORTH CAROLINA BAPTIST HOSPITAL</v>
          </cell>
          <cell r="C502" t="str">
            <v>1144211301</v>
          </cell>
          <cell r="D502" t="str">
            <v>01</v>
          </cell>
          <cell r="E502" t="str">
            <v>010</v>
          </cell>
        </row>
        <row r="503">
          <cell r="A503" t="str">
            <v>200032440A</v>
          </cell>
          <cell r="B503" t="str">
            <v>NORTHEAST BAPTIST HOSPITAL</v>
          </cell>
          <cell r="C503" t="str">
            <v>1598744856</v>
          </cell>
          <cell r="D503" t="str">
            <v>01</v>
          </cell>
          <cell r="E503" t="str">
            <v>010</v>
          </cell>
        </row>
        <row r="504">
          <cell r="A504" t="str">
            <v>100700680A</v>
          </cell>
          <cell r="B504" t="str">
            <v>NORTHEASTERN HEALTH SYSTEM</v>
          </cell>
          <cell r="C504" t="str">
            <v>1003865999</v>
          </cell>
          <cell r="D504" t="str">
            <v>01</v>
          </cell>
          <cell r="E504" t="str">
            <v>010</v>
          </cell>
        </row>
        <row r="505">
          <cell r="A505" t="str">
            <v>100700680I</v>
          </cell>
          <cell r="B505" t="str">
            <v>NORTHEASTERN HEALTH SYSTEM PSYCH UNIT</v>
          </cell>
          <cell r="C505" t="str">
            <v>1619031465</v>
          </cell>
          <cell r="D505" t="str">
            <v>01</v>
          </cell>
          <cell r="E505" t="str">
            <v>205</v>
          </cell>
        </row>
        <row r="506">
          <cell r="A506" t="str">
            <v>200923360A</v>
          </cell>
          <cell r="B506" t="str">
            <v>NORTHERN LIGHT EASTERN MAINE MEDICAL CENTER</v>
          </cell>
          <cell r="C506" t="str">
            <v>1790789147</v>
          </cell>
          <cell r="D506" t="str">
            <v>01</v>
          </cell>
          <cell r="E506" t="str">
            <v>010</v>
          </cell>
        </row>
        <row r="507">
          <cell r="A507" t="str">
            <v>200297980A</v>
          </cell>
          <cell r="B507" t="str">
            <v>NORTH SHORE MEDICAL CENTER</v>
          </cell>
          <cell r="C507" t="str">
            <v>1720019995</v>
          </cell>
          <cell r="D507" t="str">
            <v>01</v>
          </cell>
          <cell r="E507" t="str">
            <v>010</v>
          </cell>
        </row>
        <row r="508">
          <cell r="A508" t="str">
            <v>200297980B</v>
          </cell>
          <cell r="B508" t="str">
            <v>NORTH SHORE MEDICAL CENTER INC</v>
          </cell>
          <cell r="C508" t="str">
            <v>1255572228</v>
          </cell>
          <cell r="D508" t="str">
            <v>01</v>
          </cell>
          <cell r="E508" t="str">
            <v>010</v>
          </cell>
        </row>
        <row r="509">
          <cell r="A509" t="str">
            <v>200051340A</v>
          </cell>
          <cell r="B509" t="str">
            <v>NORTH VISTA HOSPITAL</v>
          </cell>
          <cell r="C509" t="str">
            <v>1720037799</v>
          </cell>
          <cell r="D509" t="str">
            <v>01</v>
          </cell>
          <cell r="E509" t="str">
            <v>010</v>
          </cell>
        </row>
        <row r="510">
          <cell r="A510" t="str">
            <v>200123470A</v>
          </cell>
          <cell r="B510" t="str">
            <v>NORTHWEST ARKANSAS HOSPITALS LLC</v>
          </cell>
          <cell r="C510" t="str">
            <v>1699726695</v>
          </cell>
          <cell r="D510" t="str">
            <v>01</v>
          </cell>
          <cell r="E510" t="str">
            <v>010</v>
          </cell>
        </row>
        <row r="511">
          <cell r="A511" t="str">
            <v>100704080B</v>
          </cell>
          <cell r="B511" t="str">
            <v>NORTHWEST CENTER FOR BEHAVIORAL HEALTH</v>
          </cell>
          <cell r="C511" t="str">
            <v>1922171701</v>
          </cell>
          <cell r="D511" t="str">
            <v>63</v>
          </cell>
          <cell r="E511" t="str">
            <v>634</v>
          </cell>
        </row>
        <row r="512">
          <cell r="A512" t="str">
            <v>200645960B</v>
          </cell>
          <cell r="B512" t="str">
            <v>NORTHWEST HEALTH PHYSICIANS SPECIALTY HOSPITAL</v>
          </cell>
          <cell r="C512" t="str">
            <v>1407215916</v>
          </cell>
          <cell r="D512" t="str">
            <v>01</v>
          </cell>
          <cell r="E512" t="str">
            <v>010</v>
          </cell>
        </row>
        <row r="513">
          <cell r="A513" t="str">
            <v>100698000A</v>
          </cell>
          <cell r="B513" t="str">
            <v>NORTHWEST MEDICAL CENTER</v>
          </cell>
          <cell r="C513" t="str">
            <v>1487607784</v>
          </cell>
          <cell r="D513" t="str">
            <v>01</v>
          </cell>
          <cell r="E513" t="str">
            <v>010</v>
          </cell>
        </row>
        <row r="514">
          <cell r="A514" t="str">
            <v>200123470C</v>
          </cell>
          <cell r="B514" t="str">
            <v>NORTHWEST MEDICAL CENTER-BENTONVILLE</v>
          </cell>
          <cell r="C514" t="str">
            <v>1699726695</v>
          </cell>
          <cell r="D514" t="str">
            <v>01</v>
          </cell>
          <cell r="E514" t="str">
            <v>010</v>
          </cell>
        </row>
        <row r="515">
          <cell r="A515" t="str">
            <v>200123470B</v>
          </cell>
          <cell r="B515" t="str">
            <v>NORTHWEST MEDICAL CENTER-WILLOW CREEK WOMEN'S HOSP</v>
          </cell>
          <cell r="C515" t="str">
            <v>1699726695</v>
          </cell>
          <cell r="D515" t="str">
            <v>01</v>
          </cell>
          <cell r="E515" t="str">
            <v>010</v>
          </cell>
        </row>
        <row r="516">
          <cell r="A516" t="str">
            <v>200035670C</v>
          </cell>
          <cell r="B516" t="str">
            <v>NORTHWEST SURGICAL HOSPITAL</v>
          </cell>
          <cell r="C516" t="str">
            <v>1942260971</v>
          </cell>
          <cell r="D516" t="str">
            <v>01</v>
          </cell>
          <cell r="E516" t="str">
            <v>010</v>
          </cell>
        </row>
        <row r="517">
          <cell r="A517" t="str">
            <v>100689910C</v>
          </cell>
          <cell r="B517" t="str">
            <v>NORTHWEST TEXAS HEALTHCARE SYSTEM INC - PSYCH</v>
          </cell>
          <cell r="C517" t="str">
            <v>1740347087</v>
          </cell>
          <cell r="D517" t="str">
            <v>01</v>
          </cell>
          <cell r="E517" t="str">
            <v>205</v>
          </cell>
        </row>
        <row r="518">
          <cell r="A518" t="str">
            <v>100689910A</v>
          </cell>
          <cell r="B518" t="str">
            <v>NORTHWEST TEXAS HOSPITAL</v>
          </cell>
          <cell r="C518" t="str">
            <v>1467442418</v>
          </cell>
          <cell r="D518" t="str">
            <v>01</v>
          </cell>
          <cell r="E518" t="str">
            <v>010</v>
          </cell>
        </row>
        <row r="519">
          <cell r="A519" t="str">
            <v>200718040B</v>
          </cell>
          <cell r="B519" t="str">
            <v>OAKWOOD SPRINGS, LLC</v>
          </cell>
          <cell r="C519" t="str">
            <v>1770932410</v>
          </cell>
          <cell r="D519" t="str">
            <v>63</v>
          </cell>
          <cell r="E519" t="str">
            <v>634</v>
          </cell>
        </row>
        <row r="520">
          <cell r="A520" t="str">
            <v>100702250A</v>
          </cell>
          <cell r="B520" t="str">
            <v>OCHILTREE GENERAL HOSPITAL</v>
          </cell>
          <cell r="C520" t="str">
            <v>1245237593</v>
          </cell>
          <cell r="D520" t="str">
            <v>01</v>
          </cell>
          <cell r="E520" t="str">
            <v>014</v>
          </cell>
        </row>
        <row r="521">
          <cell r="A521" t="str">
            <v>200870340A</v>
          </cell>
          <cell r="B521" t="str">
            <v>OCHSNER LSU HEALTH SHREVEPORT</v>
          </cell>
          <cell r="C521" t="str">
            <v>1427536325</v>
          </cell>
          <cell r="D521" t="str">
            <v>01</v>
          </cell>
          <cell r="E521" t="str">
            <v>010</v>
          </cell>
        </row>
        <row r="522">
          <cell r="A522" t="str">
            <v>200929600A</v>
          </cell>
          <cell r="B522" t="str">
            <v>OCHSNER LSU HEALTH SHREVEPORT-ST. MARY MEDICAL CEN</v>
          </cell>
          <cell r="C522" t="str">
            <v>1285253252</v>
          </cell>
          <cell r="D522" t="str">
            <v>01</v>
          </cell>
          <cell r="E522" t="str">
            <v>010</v>
          </cell>
        </row>
        <row r="523">
          <cell r="A523" t="str">
            <v>100700250A</v>
          </cell>
          <cell r="B523" t="str">
            <v>OKEENE MUN HSP</v>
          </cell>
          <cell r="C523" t="str">
            <v>1336142033</v>
          </cell>
          <cell r="D523" t="str">
            <v>01</v>
          </cell>
          <cell r="E523" t="str">
            <v>014</v>
          </cell>
        </row>
        <row r="524">
          <cell r="A524" t="str">
            <v>200066700A</v>
          </cell>
          <cell r="B524" t="str">
            <v>OKLAHOMA CENTER FOR ORTHOPAEDIC &amp; MULTI SPECIALTY</v>
          </cell>
          <cell r="C524" t="str">
            <v>1063489458</v>
          </cell>
          <cell r="D524" t="str">
            <v>01</v>
          </cell>
          <cell r="E524" t="str">
            <v>010</v>
          </cell>
        </row>
        <row r="525">
          <cell r="A525" t="str">
            <v>200009170A</v>
          </cell>
          <cell r="B525" t="str">
            <v>OKLAHOMA HEART HOSPITAL LLC</v>
          </cell>
          <cell r="C525" t="str">
            <v>1083617005</v>
          </cell>
          <cell r="D525" t="str">
            <v>01</v>
          </cell>
          <cell r="E525" t="str">
            <v>010</v>
          </cell>
        </row>
        <row r="526">
          <cell r="A526" t="str">
            <v>200009170B</v>
          </cell>
          <cell r="B526" t="str">
            <v>OKLAHOMA HEART HOSPITAL LLC</v>
          </cell>
          <cell r="C526" t="str">
            <v>1083617005</v>
          </cell>
          <cell r="D526" t="str">
            <v>01</v>
          </cell>
          <cell r="E526" t="str">
            <v>010</v>
          </cell>
        </row>
        <row r="527">
          <cell r="A527" t="str">
            <v>200280620A</v>
          </cell>
          <cell r="B527" t="str">
            <v>OKLAHOMA HEART HOSPITAL SOUTH, LLC</v>
          </cell>
          <cell r="C527" t="str">
            <v>1841442274</v>
          </cell>
          <cell r="D527" t="str">
            <v>01</v>
          </cell>
          <cell r="E527" t="str">
            <v>010</v>
          </cell>
        </row>
        <row r="528">
          <cell r="A528" t="str">
            <v>100747140B</v>
          </cell>
          <cell r="B528" t="str">
            <v>OKLAHOMA SPINE HOSPITAL</v>
          </cell>
          <cell r="C528" t="str">
            <v>1699745893</v>
          </cell>
          <cell r="D528" t="str">
            <v>01</v>
          </cell>
          <cell r="E528" t="str">
            <v>010</v>
          </cell>
        </row>
        <row r="529">
          <cell r="A529" t="str">
            <v>200242900A</v>
          </cell>
          <cell r="B529" t="str">
            <v>OKLAHOMA STATE UNIVERSITY MEDICAL TRUST</v>
          </cell>
          <cell r="C529" t="str">
            <v>1578704938</v>
          </cell>
          <cell r="D529" t="str">
            <v>01</v>
          </cell>
          <cell r="E529" t="str">
            <v>010</v>
          </cell>
        </row>
        <row r="530">
          <cell r="A530" t="str">
            <v>100694750A</v>
          </cell>
          <cell r="B530" t="str">
            <v>OLATHE MEDICAL CENTER INC</v>
          </cell>
          <cell r="C530" t="str">
            <v>1144266115</v>
          </cell>
          <cell r="D530" t="str">
            <v>01</v>
          </cell>
          <cell r="E530" t="str">
            <v>010</v>
          </cell>
        </row>
        <row r="531">
          <cell r="A531" t="str">
            <v>200649880A</v>
          </cell>
          <cell r="B531" t="str">
            <v>ORO VALLEY HOSPITAL LLC</v>
          </cell>
          <cell r="C531" t="str">
            <v>1386697688</v>
          </cell>
          <cell r="D531" t="str">
            <v>01</v>
          </cell>
          <cell r="E531" t="str">
            <v>010</v>
          </cell>
        </row>
        <row r="532">
          <cell r="A532" t="str">
            <v>100748450B</v>
          </cell>
          <cell r="B532" t="str">
            <v>ORTHOPEDIC HOSPITAL OF OKLAHOMA</v>
          </cell>
          <cell r="C532" t="str">
            <v>1487651857</v>
          </cell>
          <cell r="D532" t="str">
            <v>01</v>
          </cell>
          <cell r="E532" t="str">
            <v>010</v>
          </cell>
        </row>
        <row r="533">
          <cell r="A533" t="str">
            <v>200752850A</v>
          </cell>
          <cell r="B533" t="str">
            <v>OU MEDICINE</v>
          </cell>
          <cell r="C533" t="str">
            <v>1649794157</v>
          </cell>
          <cell r="D533" t="str">
            <v>01</v>
          </cell>
          <cell r="E533" t="str">
            <v>010</v>
          </cell>
        </row>
        <row r="534">
          <cell r="A534" t="str">
            <v>200752850C</v>
          </cell>
          <cell r="B534" t="str">
            <v>OU MEDICINE</v>
          </cell>
          <cell r="C534" t="str">
            <v>1649794157</v>
          </cell>
          <cell r="D534" t="str">
            <v>01</v>
          </cell>
          <cell r="E534" t="str">
            <v>010</v>
          </cell>
        </row>
        <row r="535">
          <cell r="A535" t="str">
            <v>200752850D</v>
          </cell>
          <cell r="B535" t="str">
            <v>OU MEDICINE - PSYCH</v>
          </cell>
          <cell r="C535" t="str">
            <v>1609390111</v>
          </cell>
          <cell r="D535" t="str">
            <v>01</v>
          </cell>
          <cell r="E535" t="str">
            <v>205</v>
          </cell>
        </row>
        <row r="536">
          <cell r="A536" t="str">
            <v>200668560A</v>
          </cell>
          <cell r="B536" t="str">
            <v>OUR CHILDREN'S HOUSE</v>
          </cell>
          <cell r="C536" t="str">
            <v>1255708715</v>
          </cell>
          <cell r="D536" t="str">
            <v>01</v>
          </cell>
          <cell r="E536" t="str">
            <v>010</v>
          </cell>
        </row>
        <row r="537">
          <cell r="A537" t="str">
            <v>200942370A</v>
          </cell>
          <cell r="B537" t="str">
            <v>OUR LADY OF LOURDES REGIONAL MEDICAL CENTER, INC.</v>
          </cell>
          <cell r="C537" t="str">
            <v>1598766495</v>
          </cell>
          <cell r="D537" t="str">
            <v>01</v>
          </cell>
          <cell r="E537" t="str">
            <v>010</v>
          </cell>
        </row>
        <row r="538">
          <cell r="A538" t="str">
            <v>200036510A</v>
          </cell>
          <cell r="B538" t="str">
            <v>OUR LADY OF THE LAKE HOSPITAL, INC.</v>
          </cell>
          <cell r="C538" t="str">
            <v>1366436123</v>
          </cell>
          <cell r="D538" t="str">
            <v>01</v>
          </cell>
          <cell r="E538" t="str">
            <v>010</v>
          </cell>
        </row>
        <row r="539">
          <cell r="A539" t="str">
            <v>200036510C</v>
          </cell>
          <cell r="B539" t="str">
            <v>OUR LADY OF THE LAKE HOSPITAL, INC. - PSYCH</v>
          </cell>
          <cell r="C539" t="str">
            <v>1164419198</v>
          </cell>
          <cell r="D539" t="str">
            <v>01</v>
          </cell>
          <cell r="E539" t="str">
            <v>010</v>
          </cell>
        </row>
        <row r="540">
          <cell r="A540" t="str">
            <v>200304540A</v>
          </cell>
          <cell r="B540" t="str">
            <v>OVERLAND PARK REGIONAL MEDICAL CENTER</v>
          </cell>
          <cell r="C540" t="str">
            <v>1578500484</v>
          </cell>
          <cell r="D540" t="str">
            <v>01</v>
          </cell>
          <cell r="E540" t="str">
            <v>010</v>
          </cell>
        </row>
        <row r="541">
          <cell r="A541" t="str">
            <v>200200390A</v>
          </cell>
          <cell r="B541" t="str">
            <v>OZARKS COMM HOSPITAL OF GRAVETTE</v>
          </cell>
          <cell r="C541" t="str">
            <v>1568643005</v>
          </cell>
          <cell r="D541" t="str">
            <v>01</v>
          </cell>
          <cell r="E541" t="str">
            <v>014</v>
          </cell>
        </row>
        <row r="542">
          <cell r="A542" t="str">
            <v>100820680B</v>
          </cell>
          <cell r="B542" t="str">
            <v>PAGOSA SPRINGS MEDICAL CENTER</v>
          </cell>
          <cell r="C542" t="str">
            <v>1245401561</v>
          </cell>
          <cell r="D542" t="str">
            <v>01</v>
          </cell>
          <cell r="E542" t="str">
            <v>014</v>
          </cell>
        </row>
        <row r="543">
          <cell r="A543" t="str">
            <v>200911990A</v>
          </cell>
          <cell r="B543" t="str">
            <v>PALM BEACH GARDENS MEDICAL CENTER</v>
          </cell>
          <cell r="C543" t="str">
            <v>1144251216</v>
          </cell>
          <cell r="D543" t="str">
            <v>01</v>
          </cell>
          <cell r="E543" t="str">
            <v>010</v>
          </cell>
        </row>
        <row r="544">
          <cell r="A544" t="str">
            <v>200728620A</v>
          </cell>
          <cell r="B544" t="str">
            <v>PALMDALE REGIONAL MEDICAL CENTER</v>
          </cell>
          <cell r="C544" t="str">
            <v>1508856535</v>
          </cell>
          <cell r="D544" t="str">
            <v>01</v>
          </cell>
          <cell r="E544" t="str">
            <v>010</v>
          </cell>
        </row>
        <row r="545">
          <cell r="A545" t="str">
            <v>200718230A</v>
          </cell>
          <cell r="B545" t="str">
            <v>PALMETTO GENERAL HOSPITAL</v>
          </cell>
          <cell r="C545" t="str">
            <v>1568493641</v>
          </cell>
          <cell r="D545" t="str">
            <v>01</v>
          </cell>
          <cell r="E545" t="str">
            <v>010</v>
          </cell>
        </row>
        <row r="546">
          <cell r="A546" t="str">
            <v>200693850A</v>
          </cell>
          <cell r="B546" t="str">
            <v>PAM HEALTH SPECIALTY HOSPITAL OF OKLAHOMA</v>
          </cell>
          <cell r="C546" t="str">
            <v>1447601877</v>
          </cell>
          <cell r="D546" t="str">
            <v>01</v>
          </cell>
          <cell r="E546" t="str">
            <v>010</v>
          </cell>
        </row>
        <row r="547">
          <cell r="A547" t="str">
            <v>200707260A</v>
          </cell>
          <cell r="B547" t="str">
            <v>PAM REHABILITATION HOSPITAL OF TULSA</v>
          </cell>
          <cell r="C547" t="str">
            <v>1730635301</v>
          </cell>
          <cell r="D547" t="str">
            <v>01</v>
          </cell>
          <cell r="E547" t="str">
            <v>012</v>
          </cell>
        </row>
        <row r="548">
          <cell r="A548" t="str">
            <v>200645170A</v>
          </cell>
          <cell r="B548" t="str">
            <v>PAM SPECIALTY HOSPITAL AT TEXARKANA NORTH</v>
          </cell>
          <cell r="C548" t="str">
            <v>1225439821</v>
          </cell>
          <cell r="D548" t="str">
            <v>01</v>
          </cell>
          <cell r="E548" t="str">
            <v>010</v>
          </cell>
        </row>
        <row r="549">
          <cell r="A549" t="str">
            <v>200518600A</v>
          </cell>
          <cell r="B549" t="str">
            <v>PAM SPECIALTY HOSPITAL OF TULSA</v>
          </cell>
          <cell r="C549" t="str">
            <v>1699110155</v>
          </cell>
          <cell r="D549" t="str">
            <v>01</v>
          </cell>
          <cell r="E549" t="str">
            <v>010</v>
          </cell>
        </row>
        <row r="550">
          <cell r="A550" t="str">
            <v>200022750C</v>
          </cell>
          <cell r="B550" t="str">
            <v>PARIS REGIONAL MEDICAL CENTER</v>
          </cell>
          <cell r="C550" t="str">
            <v>1063411767</v>
          </cell>
          <cell r="D550" t="str">
            <v>01</v>
          </cell>
          <cell r="E550" t="str">
            <v>010</v>
          </cell>
        </row>
        <row r="551">
          <cell r="A551" t="str">
            <v>200022750D</v>
          </cell>
          <cell r="B551" t="str">
            <v>PARIS REGIONAL MEDICAL CENTER-PSY</v>
          </cell>
          <cell r="C551" t="str">
            <v>1609819515</v>
          </cell>
          <cell r="D551" t="str">
            <v>01</v>
          </cell>
          <cell r="E551" t="str">
            <v>010</v>
          </cell>
        </row>
        <row r="552">
          <cell r="A552" t="str">
            <v>200022750E</v>
          </cell>
          <cell r="B552" t="str">
            <v>PARIS REGIONAL MEDICAL CENTER-REHAB</v>
          </cell>
          <cell r="C552" t="str">
            <v>1710986385</v>
          </cell>
          <cell r="D552" t="str">
            <v>01</v>
          </cell>
          <cell r="E552" t="str">
            <v>010</v>
          </cell>
        </row>
        <row r="553">
          <cell r="A553" t="str">
            <v>100704270A</v>
          </cell>
          <cell r="B553" t="str">
            <v>PARKER ADVENTIST HOSPITAL</v>
          </cell>
          <cell r="C553" t="str">
            <v>1386651297</v>
          </cell>
          <cell r="D553" t="str">
            <v>01</v>
          </cell>
          <cell r="E553" t="str">
            <v>010</v>
          </cell>
        </row>
        <row r="554">
          <cell r="A554" t="str">
            <v>200996740A</v>
          </cell>
          <cell r="B554" t="str">
            <v>PARKLAND HEALTH CENTER</v>
          </cell>
          <cell r="C554" t="str">
            <v>1003824061</v>
          </cell>
          <cell r="D554" t="str">
            <v>01</v>
          </cell>
          <cell r="E554" t="str">
            <v>010</v>
          </cell>
        </row>
        <row r="555">
          <cell r="A555" t="str">
            <v>100703450A</v>
          </cell>
          <cell r="B555" t="str">
            <v>PARKLAND MEMORIAL HOSPITAL</v>
          </cell>
          <cell r="C555" t="str">
            <v>1932123247</v>
          </cell>
          <cell r="D555" t="str">
            <v>01</v>
          </cell>
          <cell r="E555" t="str">
            <v>010</v>
          </cell>
        </row>
        <row r="556">
          <cell r="A556" t="str">
            <v>100703450B</v>
          </cell>
          <cell r="B556" t="str">
            <v>PARKLAND MEMORIAL HOSPITAL - REHAB</v>
          </cell>
          <cell r="C556" t="str">
            <v>1407910276</v>
          </cell>
          <cell r="D556" t="str">
            <v>01</v>
          </cell>
          <cell r="E556" t="str">
            <v>206</v>
          </cell>
        </row>
        <row r="557">
          <cell r="A557" t="str">
            <v>100738360L</v>
          </cell>
          <cell r="B557" t="str">
            <v>PARKSIDE PSYCHIATRIC HOSPITAL &amp; CLINIC</v>
          </cell>
          <cell r="C557" t="str">
            <v>1437370772</v>
          </cell>
          <cell r="D557" t="str">
            <v>63</v>
          </cell>
          <cell r="E557" t="str">
            <v>634</v>
          </cell>
        </row>
        <row r="558">
          <cell r="A558" t="str">
            <v>100738360M</v>
          </cell>
          <cell r="B558" t="str">
            <v>PARKSIDE PSYCHIATRIC HOSPITAL &amp; CLINIC</v>
          </cell>
          <cell r="C558" t="str">
            <v>1346461688</v>
          </cell>
          <cell r="D558" t="str">
            <v>63</v>
          </cell>
          <cell r="E558" t="str">
            <v>635</v>
          </cell>
        </row>
        <row r="559">
          <cell r="A559" t="str">
            <v>100738360N</v>
          </cell>
          <cell r="B559" t="str">
            <v>PARKSIDE PSYCHIATRIC HOSPITAL &amp; CLINIC</v>
          </cell>
          <cell r="C559" t="str">
            <v>1205135936</v>
          </cell>
          <cell r="D559" t="str">
            <v>63</v>
          </cell>
          <cell r="E559" t="str">
            <v>634</v>
          </cell>
        </row>
        <row r="560">
          <cell r="A560" t="str">
            <v>100738360O</v>
          </cell>
          <cell r="B560" t="str">
            <v>PARKSIDE PSYCHIATRIC HOSPITAL &amp; CLINIC</v>
          </cell>
          <cell r="C560" t="str">
            <v>1346461688</v>
          </cell>
          <cell r="D560" t="str">
            <v>63</v>
          </cell>
          <cell r="E560" t="str">
            <v>635</v>
          </cell>
        </row>
        <row r="561">
          <cell r="A561" t="str">
            <v>100702240B</v>
          </cell>
          <cell r="B561" t="str">
            <v>PARKVIEW HOSPITAL</v>
          </cell>
          <cell r="C561" t="str">
            <v>1396748471</v>
          </cell>
          <cell r="D561" t="str">
            <v>01</v>
          </cell>
          <cell r="E561" t="str">
            <v>014</v>
          </cell>
        </row>
        <row r="562">
          <cell r="A562" t="str">
            <v>200994090B</v>
          </cell>
          <cell r="B562" t="str">
            <v>PAULS VALLEY HOSPITAL</v>
          </cell>
          <cell r="C562" t="str">
            <v>1053997338</v>
          </cell>
          <cell r="D562" t="str">
            <v>01</v>
          </cell>
          <cell r="E562" t="str">
            <v>010</v>
          </cell>
        </row>
        <row r="563">
          <cell r="A563" t="str">
            <v>100690120A</v>
          </cell>
          <cell r="B563" t="str">
            <v>PAWHUSKA HSP INC</v>
          </cell>
          <cell r="C563" t="str">
            <v>1174521991</v>
          </cell>
          <cell r="D563" t="str">
            <v>01</v>
          </cell>
          <cell r="E563" t="str">
            <v>010</v>
          </cell>
        </row>
        <row r="564">
          <cell r="A564" t="str">
            <v>201066560B</v>
          </cell>
          <cell r="B564" t="str">
            <v>PELLA REGIONAL HEALTH CENTER</v>
          </cell>
          <cell r="C564" t="str">
            <v>1578520888</v>
          </cell>
          <cell r="D564" t="str">
            <v>01</v>
          </cell>
          <cell r="E564" t="str">
            <v>014</v>
          </cell>
        </row>
        <row r="565">
          <cell r="A565" t="str">
            <v>100704990A</v>
          </cell>
          <cell r="B565" t="str">
            <v>PHOENIX CHILDREN'S HOSPITAL</v>
          </cell>
          <cell r="C565" t="str">
            <v>1760480503</v>
          </cell>
          <cell r="D565" t="str">
            <v>01</v>
          </cell>
          <cell r="E565" t="str">
            <v>010</v>
          </cell>
        </row>
        <row r="566">
          <cell r="A566" t="str">
            <v>200028250A</v>
          </cell>
          <cell r="B566" t="str">
            <v>PIEDMONT MEDICAL CENTER</v>
          </cell>
          <cell r="C566" t="str">
            <v>1457382483</v>
          </cell>
          <cell r="D566" t="str">
            <v>01</v>
          </cell>
          <cell r="E566" t="str">
            <v>010</v>
          </cell>
        </row>
        <row r="567">
          <cell r="A567" t="str">
            <v>201055320A</v>
          </cell>
          <cell r="B567" t="str">
            <v>PLACENTIA LINDA</v>
          </cell>
          <cell r="C567" t="str">
            <v>1700817756</v>
          </cell>
          <cell r="D567" t="str">
            <v>01</v>
          </cell>
          <cell r="E567" t="str">
            <v>010</v>
          </cell>
        </row>
        <row r="568">
          <cell r="A568" t="str">
            <v>100704600I</v>
          </cell>
          <cell r="B568" t="str">
            <v>PLAINS REGIONAL MEDICAL CENTER</v>
          </cell>
          <cell r="C568" t="str">
            <v>1629053509</v>
          </cell>
          <cell r="D568" t="str">
            <v>01</v>
          </cell>
          <cell r="E568" t="str">
            <v>010</v>
          </cell>
        </row>
        <row r="569">
          <cell r="A569" t="str">
            <v>100704310A</v>
          </cell>
          <cell r="B569" t="str">
            <v>PLATTE VALLEY MEDICAL CENTER</v>
          </cell>
          <cell r="C569" t="str">
            <v>1629071758</v>
          </cell>
          <cell r="D569" t="str">
            <v>01</v>
          </cell>
          <cell r="E569" t="str">
            <v>010</v>
          </cell>
        </row>
        <row r="570">
          <cell r="A570" t="str">
            <v>200133480A</v>
          </cell>
          <cell r="B570" t="str">
            <v>POPLAR BLUFF REGIONAL MEDICAL CENTER</v>
          </cell>
          <cell r="C570" t="str">
            <v>1700831724</v>
          </cell>
          <cell r="D570" t="str">
            <v>01</v>
          </cell>
          <cell r="E570" t="str">
            <v>010</v>
          </cell>
        </row>
        <row r="571">
          <cell r="A571" t="str">
            <v>200966380A</v>
          </cell>
          <cell r="B571" t="str">
            <v>PORTER HOSPITAL LLC</v>
          </cell>
          <cell r="C571" t="str">
            <v>1215151154</v>
          </cell>
          <cell r="D571" t="str">
            <v>01</v>
          </cell>
          <cell r="E571" t="str">
            <v>010</v>
          </cell>
        </row>
        <row r="572">
          <cell r="A572" t="str">
            <v>100705710A</v>
          </cell>
          <cell r="B572" t="str">
            <v>PORTLAND ADVENTIST MEDICAL CENTER</v>
          </cell>
          <cell r="C572" t="str">
            <v>1801887658</v>
          </cell>
          <cell r="D572" t="str">
            <v>01</v>
          </cell>
          <cell r="E572" t="str">
            <v>010</v>
          </cell>
        </row>
        <row r="573">
          <cell r="A573" t="str">
            <v>200128600A</v>
          </cell>
          <cell r="B573" t="str">
            <v>POUDRE VALLEY HOSPITAL</v>
          </cell>
          <cell r="C573" t="str">
            <v>1760492714</v>
          </cell>
          <cell r="D573" t="str">
            <v>01</v>
          </cell>
          <cell r="E573" t="str">
            <v>010</v>
          </cell>
        </row>
        <row r="574">
          <cell r="A574" t="str">
            <v>200231400B</v>
          </cell>
          <cell r="B574" t="str">
            <v>PRAGUE HEALTHCARE AUTHORITY</v>
          </cell>
          <cell r="C574" t="str">
            <v>1750527768</v>
          </cell>
          <cell r="D574" t="str">
            <v>01</v>
          </cell>
          <cell r="E574" t="str">
            <v>014</v>
          </cell>
        </row>
        <row r="575">
          <cell r="A575" t="str">
            <v>200753100B</v>
          </cell>
          <cell r="B575" t="str">
            <v>PRATTVILLE BAPTIST HOSPITAL</v>
          </cell>
          <cell r="C575" t="str">
            <v>1942391230</v>
          </cell>
          <cell r="D575" t="str">
            <v>01</v>
          </cell>
          <cell r="E575" t="str">
            <v>010</v>
          </cell>
        </row>
        <row r="576">
          <cell r="A576" t="str">
            <v>100704600L</v>
          </cell>
          <cell r="B576" t="str">
            <v>PRESBYTERIAN HOSPITAL</v>
          </cell>
          <cell r="C576" t="str">
            <v>1215913470</v>
          </cell>
          <cell r="D576" t="str">
            <v>01</v>
          </cell>
          <cell r="E576" t="str">
            <v>010</v>
          </cell>
        </row>
        <row r="577">
          <cell r="A577" t="str">
            <v>200004370B</v>
          </cell>
          <cell r="B577" t="str">
            <v>PRESBYTERIAN HOSPITAL OF PLANO-PSYCH</v>
          </cell>
          <cell r="C577" t="str">
            <v>1730245135</v>
          </cell>
          <cell r="D577" t="str">
            <v>01</v>
          </cell>
          <cell r="E577" t="str">
            <v>205</v>
          </cell>
        </row>
        <row r="578">
          <cell r="A578" t="str">
            <v>200297670A</v>
          </cell>
          <cell r="B578" t="str">
            <v>PROVIDENCE ALASKA MEDICAL CENTER</v>
          </cell>
          <cell r="C578" t="str">
            <v>1053363119</v>
          </cell>
          <cell r="D578" t="str">
            <v>01</v>
          </cell>
          <cell r="E578" t="str">
            <v>010</v>
          </cell>
        </row>
        <row r="579">
          <cell r="A579" t="str">
            <v>100705530A</v>
          </cell>
          <cell r="B579" t="str">
            <v>PUBLIC HOSPITAL DISTRICT #1 OF KING COUNTY</v>
          </cell>
          <cell r="C579" t="str">
            <v>1649209230</v>
          </cell>
          <cell r="D579" t="str">
            <v>01</v>
          </cell>
          <cell r="E579" t="str">
            <v>010</v>
          </cell>
        </row>
        <row r="580">
          <cell r="A580" t="str">
            <v>100699900A</v>
          </cell>
          <cell r="B580" t="str">
            <v>PURCELL MUNICIPAL HOSPITAL</v>
          </cell>
          <cell r="C580" t="str">
            <v>1467476911</v>
          </cell>
          <cell r="D580" t="str">
            <v>01</v>
          </cell>
          <cell r="E580" t="str">
            <v>010</v>
          </cell>
        </row>
        <row r="581">
          <cell r="A581" t="str">
            <v>100700770A</v>
          </cell>
          <cell r="B581" t="str">
            <v>PUSHMATAHA HSP</v>
          </cell>
          <cell r="C581" t="str">
            <v>1144212556</v>
          </cell>
          <cell r="D581" t="str">
            <v>01</v>
          </cell>
          <cell r="E581" t="str">
            <v>010</v>
          </cell>
        </row>
        <row r="582">
          <cell r="A582" t="str">
            <v>100706420A</v>
          </cell>
          <cell r="B582" t="str">
            <v>RADY CHILDREN'S HOSPITAL - SAN DIEGO</v>
          </cell>
          <cell r="C582" t="str">
            <v>1710065933</v>
          </cell>
          <cell r="D582" t="str">
            <v>01</v>
          </cell>
          <cell r="E582" t="str">
            <v>010</v>
          </cell>
        </row>
        <row r="583">
          <cell r="A583" t="str">
            <v>200270450A</v>
          </cell>
          <cell r="B583" t="str">
            <v>RANKEN JORDAN PEDIATRIC BRIDGE HOSPITAL</v>
          </cell>
          <cell r="C583" t="str">
            <v>1235117532</v>
          </cell>
          <cell r="D583" t="str">
            <v>01</v>
          </cell>
          <cell r="E583" t="str">
            <v>010</v>
          </cell>
        </row>
        <row r="584">
          <cell r="A584" t="str">
            <v>200592140C</v>
          </cell>
          <cell r="B584" t="str">
            <v>RED RIVER YOUTH ACADEMY</v>
          </cell>
          <cell r="C584" t="str">
            <v>1669869145</v>
          </cell>
          <cell r="D584" t="str">
            <v>63</v>
          </cell>
          <cell r="E584" t="str">
            <v>630</v>
          </cell>
        </row>
        <row r="585">
          <cell r="A585" t="str">
            <v>100690800A</v>
          </cell>
          <cell r="B585" t="str">
            <v>REGENTS OF THE UNIVERSITY OF CALIFORNIA</v>
          </cell>
          <cell r="C585" t="str">
            <v>1184722779</v>
          </cell>
          <cell r="D585" t="str">
            <v>01</v>
          </cell>
          <cell r="E585" t="str">
            <v>010</v>
          </cell>
        </row>
        <row r="586">
          <cell r="A586" t="str">
            <v>100697590A</v>
          </cell>
          <cell r="B586" t="str">
            <v>REGIONAL ONE HEALTH</v>
          </cell>
          <cell r="C586" t="str">
            <v>1144213117</v>
          </cell>
          <cell r="D586" t="str">
            <v>01</v>
          </cell>
          <cell r="E586" t="str">
            <v>010</v>
          </cell>
        </row>
        <row r="587">
          <cell r="A587" t="str">
            <v>201043440A</v>
          </cell>
          <cell r="B587" t="str">
            <v>REHOBOTH MCKINLEY CHRISTIAN HEALTH CARE SERVICES I</v>
          </cell>
          <cell r="C587" t="str">
            <v>1720084999</v>
          </cell>
          <cell r="D587" t="str">
            <v>01</v>
          </cell>
          <cell r="E587" t="str">
            <v>010</v>
          </cell>
        </row>
        <row r="588">
          <cell r="A588" t="str">
            <v>200739570A</v>
          </cell>
          <cell r="B588" t="str">
            <v>RESOLUTE HOSPITAL COMPANY LLC</v>
          </cell>
          <cell r="C588" t="str">
            <v>1427472463</v>
          </cell>
          <cell r="D588" t="str">
            <v>01</v>
          </cell>
          <cell r="E588" t="str">
            <v>010</v>
          </cell>
        </row>
        <row r="589">
          <cell r="A589" t="str">
            <v>201093150A</v>
          </cell>
          <cell r="B589" t="str">
            <v>RIVENDELL BEHAVIORAL HEALTH SERVICES OF AR</v>
          </cell>
          <cell r="C589" t="str">
            <v>1063482735</v>
          </cell>
          <cell r="D589" t="str">
            <v>63</v>
          </cell>
          <cell r="E589" t="str">
            <v>634</v>
          </cell>
        </row>
        <row r="590">
          <cell r="A590" t="str">
            <v>200295090C</v>
          </cell>
          <cell r="B590" t="str">
            <v>RIVERVIEW BEHAVIORAL HEALTH</v>
          </cell>
          <cell r="C590" t="str">
            <v>1417199225</v>
          </cell>
          <cell r="D590" t="str">
            <v>63</v>
          </cell>
          <cell r="E590" t="str">
            <v>634</v>
          </cell>
        </row>
        <row r="591">
          <cell r="A591" t="str">
            <v>100699820A</v>
          </cell>
          <cell r="B591" t="str">
            <v>ROGER MILLS MEMORIAL HOSPITAL</v>
          </cell>
          <cell r="C591" t="str">
            <v>1497857437</v>
          </cell>
          <cell r="D591" t="str">
            <v>01</v>
          </cell>
          <cell r="E591" t="str">
            <v>014</v>
          </cell>
        </row>
        <row r="592">
          <cell r="A592" t="str">
            <v>100701680L</v>
          </cell>
          <cell r="B592" t="str">
            <v>ROLLING HILLS HOSPITAL, LLC</v>
          </cell>
          <cell r="C592" t="str">
            <v>1720085178</v>
          </cell>
          <cell r="D592" t="str">
            <v>63</v>
          </cell>
          <cell r="E592" t="str">
            <v>634</v>
          </cell>
        </row>
        <row r="593">
          <cell r="A593" t="str">
            <v>100703420A</v>
          </cell>
          <cell r="B593" t="str">
            <v>ROLLING PLAINS MEMORIAL MEDICAL</v>
          </cell>
          <cell r="C593" t="str">
            <v>1275581852</v>
          </cell>
          <cell r="D593" t="str">
            <v>01</v>
          </cell>
          <cell r="E593" t="str">
            <v>010</v>
          </cell>
        </row>
        <row r="594">
          <cell r="A594" t="str">
            <v>201053560B</v>
          </cell>
          <cell r="B594" t="str">
            <v>RURAL WELLNESS ANADARKO INC</v>
          </cell>
          <cell r="C594" t="str">
            <v>1023774601</v>
          </cell>
          <cell r="D594" t="str">
            <v>01</v>
          </cell>
          <cell r="E594" t="str">
            <v>014</v>
          </cell>
        </row>
        <row r="595">
          <cell r="A595" t="str">
            <v>201055780B</v>
          </cell>
          <cell r="B595" t="str">
            <v>RURAL WELLNESS STROUD INC</v>
          </cell>
          <cell r="C595" t="str">
            <v>1932865508</v>
          </cell>
          <cell r="D595" t="str">
            <v>01</v>
          </cell>
          <cell r="E595" t="str">
            <v>014</v>
          </cell>
        </row>
        <row r="596">
          <cell r="A596" t="str">
            <v>100703830A</v>
          </cell>
          <cell r="B596" t="str">
            <v>SAINT ALPHONSUS MEDICAL CENTER NAMPA</v>
          </cell>
          <cell r="C596" t="str">
            <v>1659371870</v>
          </cell>
          <cell r="D596" t="str">
            <v>01</v>
          </cell>
          <cell r="E596" t="str">
            <v>010</v>
          </cell>
        </row>
        <row r="597">
          <cell r="A597" t="str">
            <v>100703820A</v>
          </cell>
          <cell r="B597" t="str">
            <v>SAINT ALPHONSUS REGIONAL MEDICAL CENTER</v>
          </cell>
          <cell r="C597" t="str">
            <v>1992736649</v>
          </cell>
          <cell r="D597" t="str">
            <v>01</v>
          </cell>
          <cell r="E597" t="str">
            <v>010</v>
          </cell>
        </row>
        <row r="598">
          <cell r="A598" t="str">
            <v>100705490A</v>
          </cell>
          <cell r="B598" t="str">
            <v>SAINT CLARE HOSPITAL</v>
          </cell>
          <cell r="C598" t="str">
            <v>1689672693</v>
          </cell>
          <cell r="D598" t="str">
            <v>01</v>
          </cell>
          <cell r="E598" t="str">
            <v>010</v>
          </cell>
        </row>
        <row r="599">
          <cell r="A599" t="str">
            <v>100694360A</v>
          </cell>
          <cell r="B599" t="str">
            <v>SAINT ELIZABETH REGIONAL MEDICAL CENTER</v>
          </cell>
          <cell r="C599" t="str">
            <v>1336155738</v>
          </cell>
          <cell r="D599" t="str">
            <v>01</v>
          </cell>
          <cell r="E599" t="str">
            <v>010</v>
          </cell>
        </row>
        <row r="600">
          <cell r="A600" t="str">
            <v>100699570A</v>
          </cell>
          <cell r="B600" t="str">
            <v>SAINT FRANCIS HOSPITAL</v>
          </cell>
          <cell r="C600" t="str">
            <v>1144228487</v>
          </cell>
          <cell r="D600" t="str">
            <v>01</v>
          </cell>
          <cell r="E600" t="str">
            <v>010</v>
          </cell>
        </row>
        <row r="601">
          <cell r="A601" t="str">
            <v>200102700A</v>
          </cell>
          <cell r="B601" t="str">
            <v>SAINT FRANCIS HOSPITAL</v>
          </cell>
          <cell r="C601" t="str">
            <v>1952326977</v>
          </cell>
          <cell r="D601" t="str">
            <v>01</v>
          </cell>
          <cell r="E601" t="str">
            <v>010</v>
          </cell>
        </row>
        <row r="602">
          <cell r="A602" t="str">
            <v>200121610A</v>
          </cell>
          <cell r="B602" t="str">
            <v>SAINT FRANCIS HOSPITAL BARTLETT</v>
          </cell>
          <cell r="C602" t="str">
            <v>1811929151</v>
          </cell>
          <cell r="D602" t="str">
            <v>01</v>
          </cell>
          <cell r="E602" t="str">
            <v>010</v>
          </cell>
        </row>
        <row r="603">
          <cell r="A603" t="str">
            <v>100699570N</v>
          </cell>
          <cell r="B603" t="str">
            <v>SAINT FRANCIS HOSPITAL INC - REHAB</v>
          </cell>
          <cell r="C603" t="str">
            <v>1003039488</v>
          </cell>
          <cell r="D603" t="str">
            <v>01</v>
          </cell>
          <cell r="E603" t="str">
            <v>206</v>
          </cell>
        </row>
        <row r="604">
          <cell r="A604" t="str">
            <v>200700900A</v>
          </cell>
          <cell r="B604" t="str">
            <v>SAINT FRANCIS HOSPITAL MUSKOGEE INC</v>
          </cell>
          <cell r="C604" t="str">
            <v>1386188837</v>
          </cell>
          <cell r="D604" t="str">
            <v>01</v>
          </cell>
          <cell r="E604" t="str">
            <v>010</v>
          </cell>
        </row>
        <row r="605">
          <cell r="A605" t="str">
            <v>200031310A</v>
          </cell>
          <cell r="B605" t="str">
            <v>SAINT FRANCIS HOSPITAL SOUTH</v>
          </cell>
          <cell r="C605" t="str">
            <v>1376561944</v>
          </cell>
          <cell r="D605" t="str">
            <v>01</v>
          </cell>
          <cell r="E605" t="str">
            <v>010</v>
          </cell>
        </row>
        <row r="606">
          <cell r="A606" t="str">
            <v>200702430B</v>
          </cell>
          <cell r="B606" t="str">
            <v>SAINT FRANCIS HOSPITAL VINITA</v>
          </cell>
          <cell r="C606" t="str">
            <v>1700334232</v>
          </cell>
          <cell r="D606" t="str">
            <v>01</v>
          </cell>
          <cell r="E606" t="str">
            <v>010</v>
          </cell>
        </row>
        <row r="607">
          <cell r="A607" t="str">
            <v>200702430C</v>
          </cell>
          <cell r="B607" t="str">
            <v>SAINT FRANCIS HOSPITAL VINITA - PSYCH</v>
          </cell>
          <cell r="C607" t="str">
            <v>1578013579</v>
          </cell>
          <cell r="D607" t="str">
            <v>01</v>
          </cell>
          <cell r="E607" t="str">
            <v>205</v>
          </cell>
        </row>
        <row r="608">
          <cell r="A608" t="str">
            <v>200700900B</v>
          </cell>
          <cell r="B608" t="str">
            <v>SAINT FRANCIS REGIONAL SERVICES-PSYCH</v>
          </cell>
          <cell r="C608" t="str">
            <v>1790220952</v>
          </cell>
          <cell r="D608" t="str">
            <v>01</v>
          </cell>
          <cell r="E608" t="str">
            <v>205</v>
          </cell>
        </row>
        <row r="609">
          <cell r="A609" t="str">
            <v>200700900C</v>
          </cell>
          <cell r="B609" t="str">
            <v>SAINT FRANCIS REGIONAL SERVICES-REHAB</v>
          </cell>
          <cell r="C609" t="str">
            <v>1306381561</v>
          </cell>
          <cell r="D609" t="str">
            <v>01</v>
          </cell>
          <cell r="E609" t="str">
            <v>206</v>
          </cell>
        </row>
        <row r="610">
          <cell r="A610" t="str">
            <v>100704180A</v>
          </cell>
          <cell r="B610" t="str">
            <v>SAINT JOSEPH HOSPITAL</v>
          </cell>
          <cell r="C610" t="str">
            <v>1417946021</v>
          </cell>
          <cell r="D610" t="str">
            <v>01</v>
          </cell>
          <cell r="E610" t="str">
            <v>010</v>
          </cell>
        </row>
        <row r="611">
          <cell r="A611" t="str">
            <v>100696380A</v>
          </cell>
          <cell r="B611" t="str">
            <v>SAINT JOSEPH'S HOSPITAL</v>
          </cell>
          <cell r="C611" t="str">
            <v>1063406684</v>
          </cell>
          <cell r="D611" t="str">
            <v>01</v>
          </cell>
          <cell r="E611" t="str">
            <v>010</v>
          </cell>
        </row>
        <row r="612">
          <cell r="A612" t="str">
            <v>100693690A</v>
          </cell>
          <cell r="B612" t="str">
            <v>SAINT LUKE'S HOSPITAL OF KANSAS CITY</v>
          </cell>
          <cell r="C612" t="str">
            <v>1063494177</v>
          </cell>
          <cell r="D612" t="str">
            <v>01</v>
          </cell>
          <cell r="E612" t="str">
            <v>010</v>
          </cell>
        </row>
        <row r="613">
          <cell r="A613" t="str">
            <v>201087980A</v>
          </cell>
          <cell r="B613" t="str">
            <v>SAINT MICHAEL'S MEDICAL CENTER</v>
          </cell>
          <cell r="C613" t="str">
            <v>1568825545</v>
          </cell>
          <cell r="D613" t="str">
            <v>01</v>
          </cell>
          <cell r="E613" t="str">
            <v>010</v>
          </cell>
        </row>
        <row r="614">
          <cell r="A614" t="str">
            <v>200541440A</v>
          </cell>
          <cell r="B614" t="str">
            <v>SAMARITAN HOSPITAL OF TROY NEW YORK</v>
          </cell>
          <cell r="C614" t="str">
            <v>1043267727</v>
          </cell>
          <cell r="D614" t="str">
            <v>01</v>
          </cell>
          <cell r="E614" t="str">
            <v>010</v>
          </cell>
        </row>
        <row r="615">
          <cell r="A615" t="str">
            <v>100693610C</v>
          </cell>
          <cell r="B615" t="str">
            <v>SAMARITAN MEMORIAL HOSPITAL</v>
          </cell>
          <cell r="C615" t="str">
            <v>1548215106</v>
          </cell>
          <cell r="D615" t="str">
            <v>01</v>
          </cell>
          <cell r="E615" t="str">
            <v>014</v>
          </cell>
        </row>
        <row r="616">
          <cell r="A616" t="str">
            <v>200097930A</v>
          </cell>
          <cell r="B616" t="str">
            <v>SAN ANTONIO REGIONAL HOSPITAL</v>
          </cell>
          <cell r="C616" t="str">
            <v>1780681189</v>
          </cell>
          <cell r="D616" t="str">
            <v>01</v>
          </cell>
          <cell r="E616" t="str">
            <v>010</v>
          </cell>
        </row>
        <row r="617">
          <cell r="A617" t="str">
            <v>100694120A</v>
          </cell>
          <cell r="B617" t="str">
            <v>SANFORD USD MEDICAL CENTER</v>
          </cell>
          <cell r="C617" t="str">
            <v>1821017880</v>
          </cell>
          <cell r="D617" t="str">
            <v>01</v>
          </cell>
          <cell r="E617" t="str">
            <v>010</v>
          </cell>
        </row>
        <row r="618">
          <cell r="A618" t="str">
            <v>100705700A</v>
          </cell>
          <cell r="B618" t="str">
            <v>SANTIAM MEMORIAL HOSPITAL</v>
          </cell>
          <cell r="C618" t="str">
            <v>1154302214</v>
          </cell>
          <cell r="D618" t="str">
            <v>01</v>
          </cell>
          <cell r="E618" t="str">
            <v>010</v>
          </cell>
        </row>
        <row r="619">
          <cell r="A619" t="str">
            <v>100704470A</v>
          </cell>
          <cell r="B619" t="str">
            <v>SCL HEALTH - FRONT RANGE, INC</v>
          </cell>
          <cell r="C619" t="str">
            <v>1669461281</v>
          </cell>
          <cell r="D619" t="str">
            <v>01</v>
          </cell>
          <cell r="E619" t="str">
            <v>010</v>
          </cell>
        </row>
        <row r="620">
          <cell r="A620" t="str">
            <v>201047670A</v>
          </cell>
          <cell r="B620" t="str">
            <v>SCOTT &amp; WHITE HOSPITAL - MARBLE FALLS</v>
          </cell>
          <cell r="C620" t="str">
            <v>1396138970</v>
          </cell>
          <cell r="D620" t="str">
            <v>01</v>
          </cell>
          <cell r="E620" t="str">
            <v>010</v>
          </cell>
        </row>
        <row r="621">
          <cell r="A621" t="str">
            <v>100701070C</v>
          </cell>
          <cell r="B621" t="str">
            <v>SCOTT &amp; WHITE MEMORIAL HOSPITAL</v>
          </cell>
          <cell r="C621" t="str">
            <v>1477516466</v>
          </cell>
          <cell r="D621" t="str">
            <v>01</v>
          </cell>
          <cell r="E621" t="str">
            <v>010</v>
          </cell>
        </row>
        <row r="622">
          <cell r="A622" t="str">
            <v>100706400A</v>
          </cell>
          <cell r="B622" t="str">
            <v>SCRIPPS MERCY HOSPITAL</v>
          </cell>
          <cell r="C622" t="str">
            <v>1659359446</v>
          </cell>
          <cell r="D622" t="str">
            <v>01</v>
          </cell>
          <cell r="E622" t="str">
            <v>010</v>
          </cell>
        </row>
        <row r="623">
          <cell r="A623" t="str">
            <v>200232950A</v>
          </cell>
          <cell r="B623" t="str">
            <v>SEATTLE CHILDRENS HOSPITAL</v>
          </cell>
          <cell r="C623" t="str">
            <v>1467536276</v>
          </cell>
          <cell r="D623" t="str">
            <v>01</v>
          </cell>
          <cell r="E623" t="str">
            <v>010</v>
          </cell>
        </row>
        <row r="624">
          <cell r="A624" t="str">
            <v>200232950B</v>
          </cell>
          <cell r="B624" t="str">
            <v>SEATTLE CHILDREN'S HOSPITAL - PSYCH</v>
          </cell>
          <cell r="C624" t="str">
            <v>1477622595</v>
          </cell>
          <cell r="D624" t="str">
            <v>01</v>
          </cell>
          <cell r="E624" t="str">
            <v>205</v>
          </cell>
        </row>
        <row r="625">
          <cell r="A625" t="str">
            <v>100695170A</v>
          </cell>
          <cell r="B625" t="str">
            <v>SEDAN CITY HOSPITAL</v>
          </cell>
          <cell r="C625" t="str">
            <v>1033114277</v>
          </cell>
          <cell r="D625" t="str">
            <v>01</v>
          </cell>
          <cell r="E625" t="str">
            <v>014</v>
          </cell>
        </row>
        <row r="626">
          <cell r="A626" t="str">
            <v>100700450A</v>
          </cell>
          <cell r="B626" t="str">
            <v>SEILING MUNICIPAL HOSPITAL</v>
          </cell>
          <cell r="C626" t="str">
            <v>1740698109</v>
          </cell>
          <cell r="D626" t="str">
            <v>01</v>
          </cell>
          <cell r="E626" t="str">
            <v>014</v>
          </cell>
        </row>
        <row r="627">
          <cell r="A627" t="str">
            <v>100689350A</v>
          </cell>
          <cell r="B627" t="str">
            <v>SELECT SPECIALTY HOSPITAL</v>
          </cell>
          <cell r="C627" t="str">
            <v>1659371268</v>
          </cell>
          <cell r="D627" t="str">
            <v>01</v>
          </cell>
          <cell r="E627" t="str">
            <v>010</v>
          </cell>
        </row>
        <row r="628">
          <cell r="A628" t="str">
            <v>200135700A</v>
          </cell>
          <cell r="B628" t="str">
            <v>SELECT SPECIALTY HOSPITAL - FORT SMITH</v>
          </cell>
          <cell r="C628" t="str">
            <v>1346249372</v>
          </cell>
          <cell r="D628" t="str">
            <v>01</v>
          </cell>
          <cell r="E628" t="str">
            <v>010</v>
          </cell>
        </row>
        <row r="629">
          <cell r="A629" t="str">
            <v>200224040B</v>
          </cell>
          <cell r="B629" t="str">
            <v>SELECT SPECIALTY HOSPITAL - TULSA/MIDTOWN, LLC</v>
          </cell>
          <cell r="C629" t="str">
            <v>1427154178</v>
          </cell>
          <cell r="D629" t="str">
            <v>01</v>
          </cell>
          <cell r="E629" t="str">
            <v>010</v>
          </cell>
        </row>
        <row r="630">
          <cell r="A630" t="str">
            <v>100700190A</v>
          </cell>
          <cell r="B630" t="str">
            <v>SEQUOYAH COUNTY CITY OF SALLISAW HOSPITAL AUTHORIT</v>
          </cell>
          <cell r="C630" t="str">
            <v>1972539567</v>
          </cell>
          <cell r="D630" t="str">
            <v>01</v>
          </cell>
          <cell r="E630" t="str">
            <v>010</v>
          </cell>
        </row>
        <row r="631">
          <cell r="A631" t="str">
            <v>200571090A</v>
          </cell>
          <cell r="B631" t="str">
            <v>SETON MEDICAL CENTER HARKER HEIGHTS</v>
          </cell>
          <cell r="C631" t="str">
            <v>1841562709</v>
          </cell>
          <cell r="D631" t="str">
            <v>01</v>
          </cell>
          <cell r="E631" t="str">
            <v>010</v>
          </cell>
        </row>
        <row r="632">
          <cell r="A632" t="str">
            <v>200829410A</v>
          </cell>
          <cell r="B632" t="str">
            <v>SEYMOUR HOSPITAL</v>
          </cell>
          <cell r="C632" t="str">
            <v>1194893263</v>
          </cell>
          <cell r="D632" t="str">
            <v>01</v>
          </cell>
          <cell r="E632" t="str">
            <v>010</v>
          </cell>
        </row>
        <row r="633">
          <cell r="A633" t="str">
            <v>100699830A</v>
          </cell>
          <cell r="B633" t="str">
            <v>SHARE MEMORIAL HOSPITAL</v>
          </cell>
          <cell r="C633" t="str">
            <v>1679684682</v>
          </cell>
          <cell r="D633" t="str">
            <v>01</v>
          </cell>
          <cell r="E633" t="str">
            <v>014</v>
          </cell>
        </row>
        <row r="634">
          <cell r="A634" t="str">
            <v>200642050A</v>
          </cell>
          <cell r="B634" t="str">
            <v>SHARP CHULA VISTA MEDICAL CENTER</v>
          </cell>
          <cell r="C634" t="str">
            <v>1396728630</v>
          </cell>
          <cell r="D634" t="str">
            <v>01</v>
          </cell>
          <cell r="E634" t="str">
            <v>010</v>
          </cell>
        </row>
        <row r="635">
          <cell r="A635" t="str">
            <v>100690790A</v>
          </cell>
          <cell r="B635" t="str">
            <v>SHARP GROSSMONT HOSPITAL</v>
          </cell>
          <cell r="C635" t="str">
            <v>1528041811</v>
          </cell>
          <cell r="D635" t="str">
            <v>01</v>
          </cell>
          <cell r="E635" t="str">
            <v>010</v>
          </cell>
        </row>
        <row r="636">
          <cell r="A636" t="str">
            <v>200341270R</v>
          </cell>
          <cell r="B636" t="str">
            <v>SHRINERS CHILDREN'S OHIO</v>
          </cell>
          <cell r="C636" t="str">
            <v>1659590644</v>
          </cell>
          <cell r="D636" t="str">
            <v>01</v>
          </cell>
          <cell r="E636" t="str">
            <v>010</v>
          </cell>
        </row>
        <row r="637">
          <cell r="A637" t="str">
            <v>200341270A</v>
          </cell>
          <cell r="B637" t="str">
            <v>SHRINERS HOSPITALS FOR CHILDREN</v>
          </cell>
          <cell r="C637" t="str">
            <v>1679617849</v>
          </cell>
          <cell r="D637" t="str">
            <v>01</v>
          </cell>
          <cell r="E637" t="str">
            <v>010</v>
          </cell>
        </row>
        <row r="638">
          <cell r="A638" t="str">
            <v>200341270C</v>
          </cell>
          <cell r="B638" t="str">
            <v>SHRINERS HOSPITALS FOR CHILDREN</v>
          </cell>
          <cell r="C638" t="str">
            <v>1669513941</v>
          </cell>
          <cell r="D638" t="str">
            <v>01</v>
          </cell>
          <cell r="E638" t="str">
            <v>010</v>
          </cell>
        </row>
        <row r="639">
          <cell r="A639" t="str">
            <v>200341270D</v>
          </cell>
          <cell r="B639" t="str">
            <v>SHRINERS HOSPITALS FOR CHILDREN</v>
          </cell>
          <cell r="C639" t="str">
            <v>1942343447</v>
          </cell>
          <cell r="D639" t="str">
            <v>01</v>
          </cell>
          <cell r="E639" t="str">
            <v>010</v>
          </cell>
        </row>
        <row r="640">
          <cell r="A640" t="str">
            <v>200341270M</v>
          </cell>
          <cell r="B640" t="str">
            <v>SHRINERS HOSPITALS FOR CHILDREN</v>
          </cell>
          <cell r="C640" t="str">
            <v>1558404632</v>
          </cell>
          <cell r="D640" t="str">
            <v>01</v>
          </cell>
          <cell r="E640" t="str">
            <v>010</v>
          </cell>
        </row>
        <row r="641">
          <cell r="A641" t="str">
            <v>200341270N</v>
          </cell>
          <cell r="B641" t="str">
            <v>SHRINERS HOSPITALS FOR CHILDREN</v>
          </cell>
          <cell r="C641" t="str">
            <v>1376656538</v>
          </cell>
          <cell r="D641" t="str">
            <v>01</v>
          </cell>
          <cell r="E641" t="str">
            <v>010</v>
          </cell>
        </row>
        <row r="642">
          <cell r="A642" t="str">
            <v>100704730A</v>
          </cell>
          <cell r="B642" t="str">
            <v>SIERRA VISTA HOSPITAL</v>
          </cell>
          <cell r="C642" t="str">
            <v>1760446009</v>
          </cell>
          <cell r="D642" t="str">
            <v>01</v>
          </cell>
          <cell r="E642" t="str">
            <v>014</v>
          </cell>
        </row>
        <row r="643">
          <cell r="A643" t="str">
            <v>200327710A</v>
          </cell>
          <cell r="B643" t="str">
            <v>SIERRA VISTA REGIONAL MEDICAL CENTER</v>
          </cell>
          <cell r="C643" t="str">
            <v>1639101116</v>
          </cell>
          <cell r="D643" t="str">
            <v>01</v>
          </cell>
          <cell r="E643" t="str">
            <v>010</v>
          </cell>
        </row>
        <row r="644">
          <cell r="A644" t="str">
            <v>200256390A</v>
          </cell>
          <cell r="B644" t="str">
            <v>SILOAM SPRINGS ARKANSAS HOSPITAL COMPANY LLC</v>
          </cell>
          <cell r="C644" t="str">
            <v>1902051816</v>
          </cell>
          <cell r="D644" t="str">
            <v>01</v>
          </cell>
          <cell r="E644" t="str">
            <v>010</v>
          </cell>
        </row>
        <row r="645">
          <cell r="A645" t="str">
            <v>200444730A</v>
          </cell>
          <cell r="B645" t="str">
            <v>SINAI - GRACE HOSPITAL</v>
          </cell>
          <cell r="C645" t="str">
            <v>1760794044</v>
          </cell>
          <cell r="D645" t="str">
            <v>01</v>
          </cell>
          <cell r="E645" t="str">
            <v>010</v>
          </cell>
        </row>
        <row r="646">
          <cell r="A646" t="str">
            <v>200995040A</v>
          </cell>
          <cell r="B646" t="str">
            <v>SMSJ TUCSON HOLDINGS LLC</v>
          </cell>
          <cell r="C646" t="str">
            <v>1538535158</v>
          </cell>
          <cell r="D646" t="str">
            <v>01</v>
          </cell>
          <cell r="E646" t="str">
            <v>010</v>
          </cell>
        </row>
        <row r="647">
          <cell r="A647" t="str">
            <v>200119790A</v>
          </cell>
          <cell r="B647" t="str">
            <v>SOLARA HOSPITAL MUSKOGEE LLC</v>
          </cell>
          <cell r="C647" t="str">
            <v>1518980978</v>
          </cell>
          <cell r="D647" t="str">
            <v>01</v>
          </cell>
          <cell r="E647" t="str">
            <v>010</v>
          </cell>
        </row>
        <row r="648">
          <cell r="A648" t="str">
            <v>200080160A</v>
          </cell>
          <cell r="B648" t="str">
            <v>SOLARA HOSPITAL SHAWNEE LLC</v>
          </cell>
          <cell r="C648" t="str">
            <v>1205881125</v>
          </cell>
          <cell r="D648" t="str">
            <v>01</v>
          </cell>
          <cell r="E648" t="str">
            <v>010</v>
          </cell>
        </row>
        <row r="649">
          <cell r="A649" t="str">
            <v>200406880A</v>
          </cell>
          <cell r="B649" t="str">
            <v>SOUTH BALDWIN REGIONAL MEDICAL CENTER</v>
          </cell>
          <cell r="C649" t="str">
            <v>1053382655</v>
          </cell>
          <cell r="D649" t="str">
            <v>01</v>
          </cell>
          <cell r="E649" t="str">
            <v>010</v>
          </cell>
        </row>
        <row r="650">
          <cell r="A650" t="str">
            <v>200129580A</v>
          </cell>
          <cell r="B650" t="str">
            <v>SOUTHEAST IOWA REGIONAL MEDICAL CENTER, INC</v>
          </cell>
          <cell r="C650" t="str">
            <v>1134168263</v>
          </cell>
          <cell r="D650" t="str">
            <v>01</v>
          </cell>
          <cell r="E650" t="str">
            <v>010</v>
          </cell>
        </row>
        <row r="651">
          <cell r="A651" t="str">
            <v>100697950B</v>
          </cell>
          <cell r="B651" t="str">
            <v>SOUTHWESTERN MEDICAL CENT</v>
          </cell>
          <cell r="C651" t="str">
            <v>1952359986</v>
          </cell>
          <cell r="D651" t="str">
            <v>01</v>
          </cell>
          <cell r="E651" t="str">
            <v>010</v>
          </cell>
        </row>
        <row r="652">
          <cell r="A652" t="str">
            <v>100697950M</v>
          </cell>
          <cell r="B652" t="str">
            <v>SOUTHWESTERN MEDICAL CENTER LLC</v>
          </cell>
          <cell r="C652" t="str">
            <v>1245316447</v>
          </cell>
          <cell r="D652" t="str">
            <v>01</v>
          </cell>
          <cell r="E652" t="str">
            <v>204</v>
          </cell>
        </row>
        <row r="653">
          <cell r="A653" t="str">
            <v>100697950I</v>
          </cell>
          <cell r="B653" t="str">
            <v>SOUTHWESTERN MEDICAL CENTER - PSY</v>
          </cell>
          <cell r="C653" t="str">
            <v>1689622615</v>
          </cell>
          <cell r="D653" t="str">
            <v>01</v>
          </cell>
          <cell r="E653" t="str">
            <v>205</v>
          </cell>
        </row>
        <row r="654">
          <cell r="A654" t="str">
            <v>100697950H</v>
          </cell>
          <cell r="B654" t="str">
            <v>SOUTHWESTERN MEDICAL CENTER - REHAB</v>
          </cell>
          <cell r="C654" t="str">
            <v>1033167051</v>
          </cell>
          <cell r="D654" t="str">
            <v>01</v>
          </cell>
          <cell r="E654" t="str">
            <v>206</v>
          </cell>
        </row>
        <row r="655">
          <cell r="A655" t="str">
            <v>200041330C</v>
          </cell>
          <cell r="B655" t="str">
            <v>SOUTHWEST HEALTHCARE SERVICES</v>
          </cell>
          <cell r="C655" t="str">
            <v>1477529030</v>
          </cell>
          <cell r="D655" t="str">
            <v>01</v>
          </cell>
          <cell r="E655" t="str">
            <v>014</v>
          </cell>
        </row>
        <row r="656">
          <cell r="A656" t="str">
            <v>200739300A</v>
          </cell>
          <cell r="B656" t="str">
            <v>SOUTHWEST HEALTHCARE SYSTEM</v>
          </cell>
          <cell r="C656" t="str">
            <v>1245221050</v>
          </cell>
          <cell r="D656" t="str">
            <v>01</v>
          </cell>
          <cell r="E656" t="str">
            <v>010</v>
          </cell>
        </row>
        <row r="657">
          <cell r="A657" t="str">
            <v>100694890A</v>
          </cell>
          <cell r="B657" t="str">
            <v>SOUTHWEST MEDICAL CENTER</v>
          </cell>
          <cell r="C657" t="str">
            <v>1538109251</v>
          </cell>
          <cell r="D657" t="str">
            <v>01</v>
          </cell>
          <cell r="E657" t="str">
            <v>010</v>
          </cell>
        </row>
        <row r="658">
          <cell r="A658" t="str">
            <v>100689250A</v>
          </cell>
          <cell r="B658" t="str">
            <v>SPENCER ACUTE LEVEL 2</v>
          </cell>
          <cell r="C658" t="str">
            <v>1659443372</v>
          </cell>
          <cell r="D658" t="str">
            <v>01</v>
          </cell>
          <cell r="E658" t="str">
            <v>204</v>
          </cell>
        </row>
        <row r="659">
          <cell r="A659" t="str">
            <v>100689250B</v>
          </cell>
          <cell r="B659" t="str">
            <v>SPENCER STAR ACUTE LEVEL 2</v>
          </cell>
          <cell r="C659" t="str">
            <v>1124346754</v>
          </cell>
          <cell r="D659" t="str">
            <v>01</v>
          </cell>
          <cell r="E659" t="str">
            <v>204</v>
          </cell>
        </row>
        <row r="660">
          <cell r="A660" t="str">
            <v>200090200A</v>
          </cell>
          <cell r="B660" t="str">
            <v>SPRING VALLEY HOSPITAL AND MEDICAL CENTER</v>
          </cell>
          <cell r="C660" t="str">
            <v>1346230323</v>
          </cell>
          <cell r="D660" t="str">
            <v>01</v>
          </cell>
          <cell r="E660" t="str">
            <v>010</v>
          </cell>
        </row>
        <row r="661">
          <cell r="A661" t="str">
            <v>100699540K</v>
          </cell>
          <cell r="B661" t="str">
            <v>SSM HEALTH BEHAVIORAL HEALTH-OKC-RTC ACCENTS</v>
          </cell>
          <cell r="C661" t="str">
            <v>1437476561</v>
          </cell>
          <cell r="D661" t="str">
            <v>01</v>
          </cell>
          <cell r="E661" t="str">
            <v>204</v>
          </cell>
        </row>
        <row r="662">
          <cell r="A662" t="str">
            <v>100699540J</v>
          </cell>
          <cell r="B662" t="str">
            <v>SSM HEALTH BEHAVIORAL HEALTH-OKC-RTC-HR</v>
          </cell>
          <cell r="C662" t="str">
            <v>1336248269</v>
          </cell>
          <cell r="D662" t="str">
            <v>01</v>
          </cell>
          <cell r="E662" t="str">
            <v>204</v>
          </cell>
        </row>
        <row r="663">
          <cell r="A663" t="str">
            <v>200423910P</v>
          </cell>
          <cell r="B663" t="str">
            <v>SSM HEALTH ST. ANTHONY HOSPITAL - MIDWEST</v>
          </cell>
          <cell r="C663" t="str">
            <v>1700471497</v>
          </cell>
          <cell r="D663" t="str">
            <v>01</v>
          </cell>
          <cell r="E663" t="str">
            <v>010</v>
          </cell>
        </row>
        <row r="664">
          <cell r="A664" t="str">
            <v>200423910Q</v>
          </cell>
          <cell r="B664" t="str">
            <v>SSM HEALTH ST. ANTHONY HOSPITAL - MIDWEST-PSYCH</v>
          </cell>
          <cell r="C664" t="str">
            <v>1043805732</v>
          </cell>
          <cell r="D664" t="str">
            <v>01</v>
          </cell>
          <cell r="E664" t="str">
            <v>205</v>
          </cell>
        </row>
        <row r="665">
          <cell r="A665" t="str">
            <v>100699540T</v>
          </cell>
          <cell r="B665" t="str">
            <v>SSM HEALTH ST. ANTHONY HOSPITAL-OKC-PSY</v>
          </cell>
          <cell r="C665" t="str">
            <v>1114025012</v>
          </cell>
          <cell r="D665" t="str">
            <v>01</v>
          </cell>
          <cell r="E665" t="str">
            <v>205</v>
          </cell>
        </row>
        <row r="666">
          <cell r="A666" t="str">
            <v>100699540U</v>
          </cell>
          <cell r="B666" t="str">
            <v>SSM HEALTH ST. ANTHONY HOSPITAL-OKC-REHAB</v>
          </cell>
          <cell r="C666" t="str">
            <v>1730288663</v>
          </cell>
          <cell r="D666" t="str">
            <v>01</v>
          </cell>
          <cell r="E666" t="str">
            <v>206</v>
          </cell>
        </row>
        <row r="667">
          <cell r="A667" t="str">
            <v>100740840J</v>
          </cell>
          <cell r="B667" t="str">
            <v>SSM HEALTH ST. ANTHONY HOSPITAL - SHAWNEE, SEMINOL</v>
          </cell>
          <cell r="C667" t="str">
            <v>1134123193</v>
          </cell>
          <cell r="D667" t="str">
            <v>01</v>
          </cell>
          <cell r="E667" t="str">
            <v>010</v>
          </cell>
        </row>
        <row r="668">
          <cell r="A668" t="str">
            <v>100699540L</v>
          </cell>
          <cell r="B668" t="str">
            <v>SSM HEALTH ST. ANTHONY SOUTH-JSOP</v>
          </cell>
          <cell r="C668" t="str">
            <v>1336243377</v>
          </cell>
          <cell r="D668" t="str">
            <v>01</v>
          </cell>
          <cell r="E668" t="str">
            <v>204</v>
          </cell>
        </row>
        <row r="669">
          <cell r="A669" t="str">
            <v>200055280A</v>
          </cell>
          <cell r="B669" t="str">
            <v>SSM HEALTH ST. CLARE HOSPITAL - FENTON</v>
          </cell>
          <cell r="C669" t="str">
            <v>1851496152</v>
          </cell>
          <cell r="D669" t="str">
            <v>01</v>
          </cell>
          <cell r="E669" t="str">
            <v>010</v>
          </cell>
        </row>
        <row r="670">
          <cell r="A670" t="str">
            <v>100693990A</v>
          </cell>
          <cell r="B670" t="str">
            <v>ST ALEXIUS MED CTR</v>
          </cell>
          <cell r="C670" t="str">
            <v>1306832654</v>
          </cell>
          <cell r="D670" t="str">
            <v>01</v>
          </cell>
          <cell r="E670" t="str">
            <v>010</v>
          </cell>
        </row>
        <row r="671">
          <cell r="A671" t="str">
            <v>100705380A</v>
          </cell>
          <cell r="B671" t="str">
            <v>ST. ANNE HOSPITAL</v>
          </cell>
          <cell r="C671" t="str">
            <v>1558333682</v>
          </cell>
          <cell r="D671" t="str">
            <v>01</v>
          </cell>
          <cell r="E671" t="str">
            <v>010</v>
          </cell>
        </row>
        <row r="672">
          <cell r="A672" t="str">
            <v>100704150B</v>
          </cell>
          <cell r="B672" t="str">
            <v>ST ANTHONY HOSPITAL</v>
          </cell>
          <cell r="C672" t="str">
            <v>1164430567</v>
          </cell>
          <cell r="D672" t="str">
            <v>01</v>
          </cell>
          <cell r="E672" t="str">
            <v>010</v>
          </cell>
        </row>
        <row r="673">
          <cell r="A673" t="str">
            <v>200397790A</v>
          </cell>
          <cell r="B673" t="str">
            <v>ST. ANTHONY HOSPITAL</v>
          </cell>
          <cell r="C673" t="str">
            <v>1649276734</v>
          </cell>
          <cell r="D673" t="str">
            <v>01</v>
          </cell>
          <cell r="E673" t="str">
            <v>010</v>
          </cell>
        </row>
        <row r="674">
          <cell r="A674" t="str">
            <v>100699540A</v>
          </cell>
          <cell r="B674" t="str">
            <v>ST ANTHONY HSP</v>
          </cell>
          <cell r="C674" t="str">
            <v>1366545311</v>
          </cell>
          <cell r="D674" t="str">
            <v>01</v>
          </cell>
          <cell r="E674" t="str">
            <v>010</v>
          </cell>
        </row>
        <row r="675">
          <cell r="A675" t="str">
            <v>100704150C</v>
          </cell>
          <cell r="B675" t="str">
            <v>ST ANTHONY NORTH HOSPITAL</v>
          </cell>
          <cell r="C675" t="str">
            <v>1619985942</v>
          </cell>
          <cell r="D675" t="str">
            <v>01</v>
          </cell>
          <cell r="E675" t="str">
            <v>010</v>
          </cell>
        </row>
        <row r="676">
          <cell r="A676" t="str">
            <v>200052340B</v>
          </cell>
          <cell r="B676" t="str">
            <v>ST ANTHONY REGIONAL HOSPITAL AND NURSING HOME</v>
          </cell>
          <cell r="C676" t="str">
            <v>1720067127</v>
          </cell>
          <cell r="D676" t="str">
            <v>01</v>
          </cell>
          <cell r="E676" t="str">
            <v>010</v>
          </cell>
        </row>
        <row r="677">
          <cell r="A677" t="str">
            <v>100740840B</v>
          </cell>
          <cell r="B677" t="str">
            <v>ST. ANTHONY SHAWNEE HOSPITAL, INC</v>
          </cell>
          <cell r="C677" t="str">
            <v>1134123193</v>
          </cell>
          <cell r="D677" t="str">
            <v>01</v>
          </cell>
          <cell r="E677" t="str">
            <v>010</v>
          </cell>
        </row>
        <row r="678">
          <cell r="A678" t="str">
            <v>100740840I</v>
          </cell>
          <cell r="B678" t="str">
            <v>ST ANTHONY SHAWNEE HOSPITAL - REHAB</v>
          </cell>
          <cell r="C678" t="str">
            <v>1033113097</v>
          </cell>
          <cell r="D678" t="str">
            <v>01</v>
          </cell>
          <cell r="E678" t="str">
            <v>206</v>
          </cell>
        </row>
        <row r="679">
          <cell r="A679" t="str">
            <v>100704150F</v>
          </cell>
          <cell r="B679" t="str">
            <v>ST ANTHONY SUMMIT MEDICAL CENTER</v>
          </cell>
          <cell r="C679" t="str">
            <v>1720096092</v>
          </cell>
          <cell r="D679" t="str">
            <v>01</v>
          </cell>
          <cell r="E679" t="str">
            <v>010</v>
          </cell>
        </row>
        <row r="680">
          <cell r="A680" t="str">
            <v>100693080A</v>
          </cell>
          <cell r="B680" t="str">
            <v>STATE UNIVERSITY OF IOWA</v>
          </cell>
          <cell r="C680" t="str">
            <v>1376544320</v>
          </cell>
          <cell r="D680" t="str">
            <v>01</v>
          </cell>
          <cell r="E680" t="str">
            <v>010</v>
          </cell>
        </row>
        <row r="681">
          <cell r="A681" t="str">
            <v>100694540A</v>
          </cell>
          <cell r="B681" t="str">
            <v>ST. CATHERINE HOSPITAL</v>
          </cell>
          <cell r="C681" t="str">
            <v>1659360196</v>
          </cell>
          <cell r="D681" t="str">
            <v>01</v>
          </cell>
          <cell r="E681" t="str">
            <v>010</v>
          </cell>
        </row>
        <row r="682">
          <cell r="A682" t="str">
            <v>100694540C</v>
          </cell>
          <cell r="B682" t="str">
            <v>ST CATHERINE HOSPITAL - PSY</v>
          </cell>
          <cell r="C682" t="str">
            <v>1730169491</v>
          </cell>
          <cell r="D682" t="str">
            <v>01</v>
          </cell>
          <cell r="E682" t="str">
            <v>205</v>
          </cell>
        </row>
        <row r="683">
          <cell r="A683" t="str">
            <v>200916700A</v>
          </cell>
          <cell r="B683" t="str">
            <v>ST CHRISTOPHERS HOSPITAL FOR CHILDREN</v>
          </cell>
          <cell r="C683" t="str">
            <v>1194368167</v>
          </cell>
          <cell r="D683" t="str">
            <v>01</v>
          </cell>
          <cell r="E683" t="str">
            <v>010</v>
          </cell>
        </row>
        <row r="684">
          <cell r="A684" t="str">
            <v>100692650A</v>
          </cell>
          <cell r="B684" t="str">
            <v>ST. CLOUD HOSPITAL</v>
          </cell>
          <cell r="C684" t="str">
            <v>1043269798</v>
          </cell>
          <cell r="D684" t="str">
            <v>01</v>
          </cell>
          <cell r="E684" t="str">
            <v>010</v>
          </cell>
        </row>
        <row r="685">
          <cell r="A685" t="str">
            <v>100705440A</v>
          </cell>
          <cell r="B685" t="str">
            <v>ST FRANCIS COMMUNITY HOSPITAL</v>
          </cell>
          <cell r="C685" t="str">
            <v>1093713091</v>
          </cell>
          <cell r="D685" t="str">
            <v>01</v>
          </cell>
          <cell r="E685" t="str">
            <v>010</v>
          </cell>
        </row>
        <row r="686">
          <cell r="A686" t="str">
            <v>201027460A</v>
          </cell>
          <cell r="B686" t="str">
            <v>ST FRANCIS HOSPITAL INC</v>
          </cell>
          <cell r="C686" t="str">
            <v>1295738896</v>
          </cell>
          <cell r="D686" t="str">
            <v>01</v>
          </cell>
          <cell r="E686" t="str">
            <v>010</v>
          </cell>
        </row>
        <row r="687">
          <cell r="A687" t="str">
            <v>100699950A</v>
          </cell>
          <cell r="B687" t="str">
            <v>STILLWATER MEDICAL CENTER</v>
          </cell>
          <cell r="C687" t="str">
            <v>1164494027</v>
          </cell>
          <cell r="D687" t="str">
            <v>01</v>
          </cell>
          <cell r="E687" t="str">
            <v>010</v>
          </cell>
        </row>
        <row r="688">
          <cell r="A688" t="str">
            <v>200417790W</v>
          </cell>
          <cell r="B688" t="str">
            <v>STILLWATER MEDICAL - PERRY</v>
          </cell>
          <cell r="C688" t="str">
            <v>1003318692</v>
          </cell>
          <cell r="D688" t="str">
            <v>01</v>
          </cell>
          <cell r="E688" t="str">
            <v>010</v>
          </cell>
        </row>
        <row r="689">
          <cell r="A689" t="str">
            <v>200310990A</v>
          </cell>
          <cell r="B689" t="str">
            <v>ST JOHN BROKEN ARROW, INC</v>
          </cell>
          <cell r="C689" t="str">
            <v>1497988596</v>
          </cell>
          <cell r="D689" t="str">
            <v>01</v>
          </cell>
          <cell r="E689" t="str">
            <v>010</v>
          </cell>
        </row>
        <row r="690">
          <cell r="A690" t="str">
            <v>100699400A</v>
          </cell>
          <cell r="B690" t="str">
            <v>ST JOHN MED CTR</v>
          </cell>
          <cell r="C690" t="str">
            <v>1154417368</v>
          </cell>
          <cell r="D690" t="str">
            <v>01</v>
          </cell>
          <cell r="E690" t="str">
            <v>010</v>
          </cell>
        </row>
        <row r="691">
          <cell r="A691" t="str">
            <v>100699400H</v>
          </cell>
          <cell r="B691" t="str">
            <v>ST JOHN MEDICAL CENTER-PSY</v>
          </cell>
          <cell r="C691" t="str">
            <v>1144306382</v>
          </cell>
          <cell r="D691" t="str">
            <v>01</v>
          </cell>
          <cell r="E691" t="str">
            <v>205</v>
          </cell>
        </row>
        <row r="692">
          <cell r="A692" t="str">
            <v>100699400I</v>
          </cell>
          <cell r="B692" t="str">
            <v>ST JOHN MEDICAL CENTER-REHAB</v>
          </cell>
          <cell r="C692" t="str">
            <v>1578656161</v>
          </cell>
          <cell r="D692" t="str">
            <v>01</v>
          </cell>
          <cell r="E692" t="str">
            <v>206</v>
          </cell>
        </row>
        <row r="693">
          <cell r="A693" t="str">
            <v>200106410A</v>
          </cell>
          <cell r="B693" t="str">
            <v>ST JOHN OWASSO</v>
          </cell>
          <cell r="C693" t="str">
            <v>1144231432</v>
          </cell>
          <cell r="D693" t="str">
            <v>01</v>
          </cell>
          <cell r="E693" t="str">
            <v>010</v>
          </cell>
        </row>
        <row r="694">
          <cell r="A694" t="str">
            <v>200682470A</v>
          </cell>
          <cell r="B694" t="str">
            <v>ST. JOHN REHABILITATION HOSPITAL</v>
          </cell>
          <cell r="C694" t="str">
            <v>1073995056</v>
          </cell>
          <cell r="D694" t="str">
            <v>01</v>
          </cell>
          <cell r="E694" t="str">
            <v>012</v>
          </cell>
        </row>
        <row r="695">
          <cell r="A695" t="str">
            <v>100699550A</v>
          </cell>
          <cell r="B695" t="str">
            <v>ST JOHN SAPULPA INC</v>
          </cell>
          <cell r="C695" t="str">
            <v>1922076603</v>
          </cell>
          <cell r="D695" t="str">
            <v>01</v>
          </cell>
          <cell r="E695" t="str">
            <v>014</v>
          </cell>
        </row>
        <row r="696">
          <cell r="A696" t="str">
            <v>200303820A</v>
          </cell>
          <cell r="B696" t="str">
            <v>ST JOHNS EPISCOPAL HOSPITAL</v>
          </cell>
          <cell r="C696" t="str">
            <v>1346274537</v>
          </cell>
          <cell r="D696" t="str">
            <v>01</v>
          </cell>
          <cell r="E696" t="str">
            <v>010</v>
          </cell>
        </row>
        <row r="697">
          <cell r="A697" t="str">
            <v>100691840A</v>
          </cell>
          <cell r="B697" t="str">
            <v>ST. JOHN'S HOSPITAL</v>
          </cell>
          <cell r="C697" t="str">
            <v>1205818481</v>
          </cell>
          <cell r="D697" t="str">
            <v>01</v>
          </cell>
          <cell r="E697" t="str">
            <v>010</v>
          </cell>
        </row>
        <row r="698">
          <cell r="A698" t="str">
            <v>201025700A</v>
          </cell>
          <cell r="B698" t="str">
            <v>ST JOSEPH HEALTH SYSTEM LLC</v>
          </cell>
          <cell r="C698" t="str">
            <v>1023060472</v>
          </cell>
          <cell r="D698" t="str">
            <v>01</v>
          </cell>
          <cell r="E698" t="str">
            <v>010</v>
          </cell>
        </row>
        <row r="699">
          <cell r="A699" t="str">
            <v>200065460A</v>
          </cell>
          <cell r="B699" t="str">
            <v>ST. JOSEPH MEDICAL CENTER</v>
          </cell>
          <cell r="C699" t="str">
            <v>1952309098</v>
          </cell>
          <cell r="D699" t="str">
            <v>01</v>
          </cell>
          <cell r="E699" t="str">
            <v>010</v>
          </cell>
        </row>
        <row r="700">
          <cell r="A700" t="str">
            <v>200305500A</v>
          </cell>
          <cell r="B700" t="str">
            <v>ST. JOSEPH MEDICAL CENTER</v>
          </cell>
          <cell r="C700" t="str">
            <v>1689677320</v>
          </cell>
          <cell r="D700" t="str">
            <v>01</v>
          </cell>
          <cell r="E700" t="str">
            <v>010</v>
          </cell>
        </row>
        <row r="701">
          <cell r="A701" t="str">
            <v>100689490A</v>
          </cell>
          <cell r="B701" t="str">
            <v>ST JOSEPHS HOSPITAL HEALTH CENTER</v>
          </cell>
          <cell r="C701" t="str">
            <v>1508815333</v>
          </cell>
          <cell r="D701" t="str">
            <v>01</v>
          </cell>
          <cell r="E701" t="str">
            <v>010</v>
          </cell>
        </row>
        <row r="702">
          <cell r="A702" t="str">
            <v>100697520A</v>
          </cell>
          <cell r="B702" t="str">
            <v>ST JUDE CHILDREN'S RESEARC</v>
          </cell>
          <cell r="C702" t="str">
            <v>1033112230</v>
          </cell>
          <cell r="D702" t="str">
            <v>01</v>
          </cell>
          <cell r="E702" t="str">
            <v>010</v>
          </cell>
        </row>
        <row r="703">
          <cell r="A703" t="str">
            <v>100693290A</v>
          </cell>
          <cell r="B703" t="str">
            <v>ST LOUIS CHILDRENS HOSPITAL</v>
          </cell>
          <cell r="C703" t="str">
            <v>1992727663</v>
          </cell>
          <cell r="D703" t="str">
            <v>01</v>
          </cell>
          <cell r="E703" t="str">
            <v>010</v>
          </cell>
        </row>
        <row r="704">
          <cell r="A704" t="str">
            <v>200099300D</v>
          </cell>
          <cell r="B704" t="str">
            <v>ST LUKE'S CANYON VIEW BEHAVIORAL HEALTH SERVICES</v>
          </cell>
          <cell r="C704" t="str">
            <v>1164469870</v>
          </cell>
          <cell r="D704" t="str">
            <v>01</v>
          </cell>
          <cell r="E704" t="str">
            <v>010</v>
          </cell>
        </row>
        <row r="705">
          <cell r="A705" t="str">
            <v>100703810B</v>
          </cell>
          <cell r="B705" t="str">
            <v>ST LUKES ELMORE MEDICAL CENTER</v>
          </cell>
          <cell r="C705" t="str">
            <v>1699013565</v>
          </cell>
          <cell r="D705" t="str">
            <v>01</v>
          </cell>
          <cell r="E705" t="str">
            <v>014</v>
          </cell>
        </row>
        <row r="706">
          <cell r="A706" t="str">
            <v>200099300B</v>
          </cell>
          <cell r="B706" t="str">
            <v>ST LUKE'S JEROME</v>
          </cell>
          <cell r="C706" t="str">
            <v>1366874877</v>
          </cell>
          <cell r="D706" t="str">
            <v>01</v>
          </cell>
          <cell r="E706" t="str">
            <v>014</v>
          </cell>
        </row>
        <row r="707">
          <cell r="A707" t="str">
            <v>200099300C</v>
          </cell>
          <cell r="B707" t="str">
            <v>ST LUKE'S MAGIC VALLEY REGIONAL MEDICAL CENTER LTD</v>
          </cell>
          <cell r="C707" t="str">
            <v>1932154705</v>
          </cell>
          <cell r="D707" t="str">
            <v>01</v>
          </cell>
          <cell r="E707" t="str">
            <v>010</v>
          </cell>
        </row>
        <row r="708">
          <cell r="A708" t="str">
            <v>200883790A</v>
          </cell>
          <cell r="B708" t="str">
            <v>ST LUKES NAMPA MEDICAL CENTER</v>
          </cell>
          <cell r="C708" t="str">
            <v>1831590660</v>
          </cell>
          <cell r="D708" t="str">
            <v>01</v>
          </cell>
          <cell r="E708" t="str">
            <v>010</v>
          </cell>
        </row>
        <row r="709">
          <cell r="A709" t="str">
            <v>100703810A</v>
          </cell>
          <cell r="B709" t="str">
            <v>ST LUKE'S REGIONAL MEDICAL CENTER</v>
          </cell>
          <cell r="C709" t="str">
            <v>1770586794</v>
          </cell>
          <cell r="D709" t="str">
            <v>01</v>
          </cell>
          <cell r="E709" t="str">
            <v>010</v>
          </cell>
        </row>
        <row r="710">
          <cell r="A710" t="str">
            <v>200121840A</v>
          </cell>
          <cell r="B710" t="str">
            <v>ST. LUKE?S REGIONAL MEDICAL CENTER</v>
          </cell>
          <cell r="C710" t="str">
            <v>1962594622</v>
          </cell>
          <cell r="D710" t="str">
            <v>01</v>
          </cell>
          <cell r="E710" t="str">
            <v>010</v>
          </cell>
        </row>
        <row r="711">
          <cell r="A711" t="str">
            <v>200966360A</v>
          </cell>
          <cell r="B711" t="str">
            <v>ST LUKE'S WOOD RIVER MEDICAL CENTER, LTD</v>
          </cell>
          <cell r="C711" t="str">
            <v>1508869470</v>
          </cell>
          <cell r="D711" t="str">
            <v>01</v>
          </cell>
          <cell r="E711" t="str">
            <v>014</v>
          </cell>
        </row>
        <row r="712">
          <cell r="A712" t="str">
            <v>100690020D</v>
          </cell>
          <cell r="B712" t="str">
            <v>ST MARY'S REGIONAL CTR PSY</v>
          </cell>
          <cell r="C712" t="str">
            <v>1518510296</v>
          </cell>
          <cell r="D712" t="str">
            <v>01</v>
          </cell>
          <cell r="E712" t="str">
            <v>205</v>
          </cell>
        </row>
        <row r="713">
          <cell r="A713" t="str">
            <v>100690020A</v>
          </cell>
          <cell r="B713" t="str">
            <v>ST MARY'S REGIONAL MEDICAL CENTER</v>
          </cell>
          <cell r="C713" t="str">
            <v>1417947466</v>
          </cell>
          <cell r="D713" t="str">
            <v>01</v>
          </cell>
          <cell r="E713" t="str">
            <v>010</v>
          </cell>
        </row>
        <row r="714">
          <cell r="A714" t="str">
            <v>100690020C</v>
          </cell>
          <cell r="B714" t="str">
            <v>ST MARY'S REGIONAL MEDICAL CENTER - REHAB</v>
          </cell>
          <cell r="C714" t="str">
            <v>1659361475</v>
          </cell>
          <cell r="D714" t="str">
            <v>01</v>
          </cell>
          <cell r="E714" t="str">
            <v>206</v>
          </cell>
        </row>
        <row r="715">
          <cell r="A715" t="str">
            <v>200323040A</v>
          </cell>
          <cell r="B715" t="str">
            <v>STONEWALL JACKSON MEMORIAL HOSPITAL</v>
          </cell>
          <cell r="C715" t="str">
            <v>1477559433</v>
          </cell>
          <cell r="D715" t="str">
            <v>01</v>
          </cell>
          <cell r="E715" t="str">
            <v>010</v>
          </cell>
        </row>
        <row r="716">
          <cell r="A716" t="str">
            <v>100694590A</v>
          </cell>
          <cell r="B716" t="str">
            <v>STORMONT VAIL HOSPITAL</v>
          </cell>
          <cell r="C716" t="str">
            <v>1194782409</v>
          </cell>
          <cell r="D716" t="str">
            <v>01</v>
          </cell>
          <cell r="E716" t="str">
            <v>010</v>
          </cell>
        </row>
        <row r="717">
          <cell r="A717" t="str">
            <v>100694590B</v>
          </cell>
          <cell r="B717" t="str">
            <v>STORMONT VAIL REGIONAL HLTH CTR - PSYCH</v>
          </cell>
          <cell r="C717" t="str">
            <v>1952369639</v>
          </cell>
          <cell r="D717" t="str">
            <v>01</v>
          </cell>
          <cell r="E717" t="str">
            <v>010</v>
          </cell>
        </row>
        <row r="718">
          <cell r="A718" t="str">
            <v>200031760A</v>
          </cell>
          <cell r="B718" t="str">
            <v>STRAUB CLINIC &amp; HOSPITAL</v>
          </cell>
          <cell r="C718" t="str">
            <v>1720031701</v>
          </cell>
          <cell r="D718" t="str">
            <v>01</v>
          </cell>
          <cell r="E718" t="str">
            <v>010</v>
          </cell>
        </row>
        <row r="719">
          <cell r="A719" t="str">
            <v>200125010B</v>
          </cell>
          <cell r="B719" t="str">
            <v>STROUD REGIONAL MEDICAL CENTER</v>
          </cell>
          <cell r="C719" t="str">
            <v>1437107117</v>
          </cell>
          <cell r="D719" t="str">
            <v>01</v>
          </cell>
          <cell r="E719" t="str">
            <v>014</v>
          </cell>
        </row>
        <row r="720">
          <cell r="A720" t="str">
            <v>100704150E</v>
          </cell>
          <cell r="B720" t="str">
            <v>ST THOMAS MORE HOSPITAL</v>
          </cell>
          <cell r="C720" t="str">
            <v>1922012350</v>
          </cell>
          <cell r="D720" t="str">
            <v>01</v>
          </cell>
          <cell r="E720" t="str">
            <v>010</v>
          </cell>
        </row>
        <row r="721">
          <cell r="A721" t="str">
            <v>100703740A</v>
          </cell>
          <cell r="B721" t="str">
            <v>ST. VINCENT HOSPITAL</v>
          </cell>
          <cell r="C721" t="str">
            <v>1083655997</v>
          </cell>
          <cell r="D721" t="str">
            <v>01</v>
          </cell>
          <cell r="E721" t="str">
            <v>010</v>
          </cell>
        </row>
        <row r="722">
          <cell r="A722" t="str">
            <v>100691210A</v>
          </cell>
          <cell r="B722" t="str">
            <v>ST. VINCENT HOSPITAL &amp; HEALTH CARE CENTER, INC.</v>
          </cell>
          <cell r="C722" t="str">
            <v>1306898960</v>
          </cell>
          <cell r="D722" t="str">
            <v>01</v>
          </cell>
          <cell r="E722" t="str">
            <v>010</v>
          </cell>
        </row>
        <row r="723">
          <cell r="A723" t="str">
            <v>100698670A</v>
          </cell>
          <cell r="B723" t="str">
            <v>ST. VINCENT INFIRMARY MEDICAL CENTER</v>
          </cell>
          <cell r="C723" t="str">
            <v>1780684431</v>
          </cell>
          <cell r="D723" t="str">
            <v>01</v>
          </cell>
          <cell r="E723" t="str">
            <v>010</v>
          </cell>
        </row>
        <row r="724">
          <cell r="A724" t="str">
            <v>100698670C</v>
          </cell>
          <cell r="B724" t="str">
            <v>ST. VINCENT MEDICAL CENTER NORTH</v>
          </cell>
          <cell r="C724" t="str">
            <v>1629011002</v>
          </cell>
          <cell r="D724" t="str">
            <v>01</v>
          </cell>
          <cell r="E724" t="str">
            <v>010</v>
          </cell>
        </row>
        <row r="725">
          <cell r="A725" t="str">
            <v>200052600A</v>
          </cell>
          <cell r="B725" t="str">
            <v>SUMMERLIN HOSPITAL MEDICAL CENTER</v>
          </cell>
          <cell r="C725" t="str">
            <v>1831189638</v>
          </cell>
          <cell r="D725" t="str">
            <v>01</v>
          </cell>
          <cell r="E725" t="str">
            <v>010</v>
          </cell>
        </row>
        <row r="726">
          <cell r="A726" t="str">
            <v>100704980A</v>
          </cell>
          <cell r="B726" t="str">
            <v>SUMMIT HEALTHCARE REGIONAL MEDICAL CENTER</v>
          </cell>
          <cell r="C726" t="str">
            <v>1144209271</v>
          </cell>
          <cell r="D726" t="str">
            <v>01</v>
          </cell>
          <cell r="E726" t="str">
            <v>010</v>
          </cell>
        </row>
        <row r="727">
          <cell r="A727" t="str">
            <v>200292720A</v>
          </cell>
          <cell r="B727" t="str">
            <v>SUMMIT MEDICAL CENTER, LLC</v>
          </cell>
          <cell r="C727" t="str">
            <v>1356574560</v>
          </cell>
          <cell r="D727" t="str">
            <v>01</v>
          </cell>
          <cell r="E727" t="str">
            <v>010</v>
          </cell>
        </row>
        <row r="728">
          <cell r="A728" t="str">
            <v>100694930A</v>
          </cell>
          <cell r="B728" t="str">
            <v>SUMNER COUNTY HOSPITAL DISTRICT 1</v>
          </cell>
          <cell r="C728" t="str">
            <v>1215094438</v>
          </cell>
          <cell r="D728" t="str">
            <v>01</v>
          </cell>
          <cell r="E728" t="str">
            <v>014</v>
          </cell>
        </row>
        <row r="729">
          <cell r="A729" t="str">
            <v>200311920A</v>
          </cell>
          <cell r="B729" t="str">
            <v>SUNRISE HOSPITAL AND MEDICAL CENTER</v>
          </cell>
          <cell r="C729" t="str">
            <v>1861439952</v>
          </cell>
          <cell r="D729" t="str">
            <v>01</v>
          </cell>
          <cell r="E729" t="str">
            <v>010</v>
          </cell>
        </row>
        <row r="730">
          <cell r="A730" t="str">
            <v>100700530A</v>
          </cell>
          <cell r="B730" t="str">
            <v>SURGICAL HOSPITAL OF OKLAHOMA LLC</v>
          </cell>
          <cell r="C730" t="str">
            <v>1033229240</v>
          </cell>
          <cell r="D730" t="str">
            <v>01</v>
          </cell>
          <cell r="E730" t="str">
            <v>010</v>
          </cell>
        </row>
        <row r="731">
          <cell r="A731" t="str">
            <v>100704510B</v>
          </cell>
          <cell r="B731" t="str">
            <v>SWEDISH MEDICAL CENTER</v>
          </cell>
          <cell r="C731" t="str">
            <v>1396790200</v>
          </cell>
          <cell r="D731" t="str">
            <v>01</v>
          </cell>
          <cell r="E731" t="str">
            <v>010</v>
          </cell>
        </row>
        <row r="732">
          <cell r="A732" t="str">
            <v>200349490C</v>
          </cell>
          <cell r="B732" t="str">
            <v>SYCAMORE SHOALS HOSPITAL</v>
          </cell>
          <cell r="C732" t="str">
            <v>1891801734</v>
          </cell>
          <cell r="D732" t="str">
            <v>01</v>
          </cell>
          <cell r="E732" t="str">
            <v>010</v>
          </cell>
        </row>
        <row r="733">
          <cell r="A733" t="str">
            <v>100705480B</v>
          </cell>
          <cell r="B733" t="str">
            <v>TACOMA GENERAL ALLENMORE HOSPITAL</v>
          </cell>
          <cell r="C733" t="str">
            <v>1366556227</v>
          </cell>
          <cell r="D733" t="str">
            <v>01</v>
          </cell>
          <cell r="E733" t="str">
            <v>010</v>
          </cell>
        </row>
        <row r="734">
          <cell r="A734" t="str">
            <v>100700680J</v>
          </cell>
          <cell r="B734" t="str">
            <v>TAHLEQUAH CITY HOSPITAL-REHAB</v>
          </cell>
          <cell r="C734" t="str">
            <v>1528122371</v>
          </cell>
          <cell r="D734" t="str">
            <v>01</v>
          </cell>
          <cell r="E734" t="str">
            <v>206</v>
          </cell>
        </row>
        <row r="735">
          <cell r="A735" t="str">
            <v>200048710A</v>
          </cell>
          <cell r="B735" t="str">
            <v>TAMPA GENERAL HOSPITAL</v>
          </cell>
          <cell r="C735" t="str">
            <v>1235196510</v>
          </cell>
          <cell r="D735" t="str">
            <v>01</v>
          </cell>
          <cell r="E735" t="str">
            <v>010</v>
          </cell>
        </row>
        <row r="736">
          <cell r="A736" t="str">
            <v>200740940A</v>
          </cell>
          <cell r="B736" t="str">
            <v>TEMECULA VALLEY HOSPITAL INC</v>
          </cell>
          <cell r="C736" t="str">
            <v>1679816201</v>
          </cell>
          <cell r="D736" t="str">
            <v>01</v>
          </cell>
          <cell r="E736" t="str">
            <v>010</v>
          </cell>
        </row>
        <row r="737">
          <cell r="A737" t="str">
            <v>200063420D</v>
          </cell>
          <cell r="B737" t="str">
            <v>TENET HOSPITALS LIMITED</v>
          </cell>
          <cell r="C737" t="str">
            <v>1215969787</v>
          </cell>
          <cell r="D737" t="str">
            <v>01</v>
          </cell>
          <cell r="E737" t="str">
            <v>010</v>
          </cell>
        </row>
        <row r="738">
          <cell r="A738" t="str">
            <v>201013280A</v>
          </cell>
          <cell r="B738" t="str">
            <v>TENNOVA HEALTHCARE-CLARKSVILLE</v>
          </cell>
          <cell r="C738" t="str">
            <v>1285689794</v>
          </cell>
          <cell r="D738" t="str">
            <v>01</v>
          </cell>
          <cell r="E738" t="str">
            <v>010</v>
          </cell>
        </row>
        <row r="739">
          <cell r="A739" t="str">
            <v>100700950A</v>
          </cell>
          <cell r="B739" t="str">
            <v>TEXAS CHILDREN'S HOSPITAL</v>
          </cell>
          <cell r="C739" t="str">
            <v>1477643690</v>
          </cell>
          <cell r="D739" t="str">
            <v>01</v>
          </cell>
          <cell r="E739" t="str">
            <v>010</v>
          </cell>
        </row>
        <row r="740">
          <cell r="A740" t="str">
            <v>100693370A</v>
          </cell>
          <cell r="B740" t="str">
            <v>TEXAS COUNTY MEMORIAL HOSPITAL</v>
          </cell>
          <cell r="C740" t="str">
            <v>1790740363</v>
          </cell>
          <cell r="D740" t="str">
            <v>01</v>
          </cell>
          <cell r="E740" t="str">
            <v>010</v>
          </cell>
        </row>
        <row r="741">
          <cell r="A741" t="str">
            <v>100702120A</v>
          </cell>
          <cell r="B741" t="str">
            <v>TEXAS HEALTH ARLINGTON MEMORIAL HOSPITAL</v>
          </cell>
          <cell r="C741" t="str">
            <v>1174533343</v>
          </cell>
          <cell r="D741" t="str">
            <v>01</v>
          </cell>
          <cell r="E741" t="str">
            <v>010</v>
          </cell>
        </row>
        <row r="742">
          <cell r="A742" t="str">
            <v>200992920A</v>
          </cell>
          <cell r="B742" t="str">
            <v>TEXAS HEALTH ARLINGTON MEMORIAL HOSPITAL</v>
          </cell>
          <cell r="C742" t="str">
            <v>1174533343</v>
          </cell>
          <cell r="D742" t="str">
            <v>01</v>
          </cell>
          <cell r="E742" t="str">
            <v>010</v>
          </cell>
        </row>
        <row r="743">
          <cell r="A743" t="str">
            <v>200281720B</v>
          </cell>
          <cell r="B743" t="str">
            <v>TEXAS HEALTH HARRIS METHODIST HOSP FT WORTH-REHAB</v>
          </cell>
          <cell r="C743" t="str">
            <v>1710061023</v>
          </cell>
          <cell r="D743" t="str">
            <v>01</v>
          </cell>
          <cell r="E743" t="str">
            <v>206</v>
          </cell>
        </row>
        <row r="744">
          <cell r="A744" t="str">
            <v>200524980A</v>
          </cell>
          <cell r="B744" t="str">
            <v>TEXAS HEALTH HARRIS METHODIST HOSPITAL ALLIANCE</v>
          </cell>
          <cell r="C744" t="str">
            <v>1215296884</v>
          </cell>
          <cell r="D744" t="str">
            <v>01</v>
          </cell>
          <cell r="E744" t="str">
            <v>010</v>
          </cell>
        </row>
        <row r="745">
          <cell r="A745" t="str">
            <v>200992930A</v>
          </cell>
          <cell r="B745" t="str">
            <v>TEXAS HEALTH HARRIS METHODIST HOSPITAL AZLE</v>
          </cell>
          <cell r="C745" t="str">
            <v>1508899204</v>
          </cell>
          <cell r="D745" t="str">
            <v>01</v>
          </cell>
          <cell r="E745" t="str">
            <v>010</v>
          </cell>
        </row>
        <row r="746">
          <cell r="A746" t="str">
            <v>100702670A</v>
          </cell>
          <cell r="B746" t="str">
            <v>TEXAS HEALTH HARRIS METHODIST HOSPITAL CLEBURNE</v>
          </cell>
          <cell r="C746" t="str">
            <v>1396778064</v>
          </cell>
          <cell r="D746" t="str">
            <v>01</v>
          </cell>
          <cell r="E746" t="str">
            <v>010</v>
          </cell>
        </row>
        <row r="747">
          <cell r="A747" t="str">
            <v>200281720A</v>
          </cell>
          <cell r="B747" t="str">
            <v>TEXAS HEALTH HARRIS METHODIST HOSPITAL FORTH WORTH</v>
          </cell>
          <cell r="C747" t="str">
            <v>1336172105</v>
          </cell>
          <cell r="D747" t="str">
            <v>01</v>
          </cell>
          <cell r="E747" t="str">
            <v>010</v>
          </cell>
        </row>
        <row r="748">
          <cell r="A748" t="str">
            <v>200992970A</v>
          </cell>
          <cell r="B748" t="str">
            <v>TEXAS HEALTH HARRIS METHODIST HOSPITAL FORT WORTH</v>
          </cell>
          <cell r="C748" t="str">
            <v>1336172105</v>
          </cell>
          <cell r="D748" t="str">
            <v>01</v>
          </cell>
          <cell r="E748" t="str">
            <v>010</v>
          </cell>
        </row>
        <row r="749">
          <cell r="A749" t="str">
            <v>200994890A</v>
          </cell>
          <cell r="B749" t="str">
            <v>TEXAS HEALTH HARRIS METHODIST HOSPITAL HURST-EULES</v>
          </cell>
          <cell r="C749" t="str">
            <v>1104845015</v>
          </cell>
          <cell r="D749" t="str">
            <v>01</v>
          </cell>
          <cell r="E749" t="str">
            <v>010</v>
          </cell>
        </row>
        <row r="750">
          <cell r="A750" t="str">
            <v>200282170A</v>
          </cell>
          <cell r="B750" t="str">
            <v>TEXAS HEALTH PRESBYTERIAN HOSPITAL ALLEN</v>
          </cell>
          <cell r="C750" t="str">
            <v>1548291883</v>
          </cell>
          <cell r="D750" t="str">
            <v>01</v>
          </cell>
          <cell r="E750" t="str">
            <v>014</v>
          </cell>
        </row>
        <row r="751">
          <cell r="A751" t="str">
            <v>100702180A</v>
          </cell>
          <cell r="B751" t="str">
            <v>TEXAS HEALTH PRESBYTERIAN HOSPITAL DALLAS</v>
          </cell>
          <cell r="C751" t="str">
            <v>1396779948</v>
          </cell>
          <cell r="D751" t="str">
            <v>01</v>
          </cell>
          <cell r="E751" t="str">
            <v>010</v>
          </cell>
        </row>
        <row r="752">
          <cell r="A752" t="str">
            <v>100702180B</v>
          </cell>
          <cell r="B752" t="str">
            <v>TEXAS HEALTH PRESBYTERIAN HOSPITAL DALLAS-PSYCH</v>
          </cell>
          <cell r="C752" t="str">
            <v>1255412789</v>
          </cell>
          <cell r="D752" t="str">
            <v>01</v>
          </cell>
          <cell r="E752" t="str">
            <v>205</v>
          </cell>
        </row>
        <row r="753">
          <cell r="A753" t="str">
            <v>100702180D</v>
          </cell>
          <cell r="B753" t="str">
            <v>TEXAS HEALTH PRESBYTERIAN HOSPITAL DALLAS-REHAB</v>
          </cell>
          <cell r="C753" t="str">
            <v>1245311695</v>
          </cell>
          <cell r="D753" t="str">
            <v>01</v>
          </cell>
          <cell r="E753" t="str">
            <v>206</v>
          </cell>
        </row>
        <row r="754">
          <cell r="A754" t="str">
            <v>200423660A</v>
          </cell>
          <cell r="B754" t="str">
            <v>TEXAS HEALTH PRESBYTERIAN HOSPITAL DENTON</v>
          </cell>
          <cell r="C754" t="str">
            <v>1003883158</v>
          </cell>
          <cell r="D754" t="str">
            <v>01</v>
          </cell>
          <cell r="E754" t="str">
            <v>010</v>
          </cell>
        </row>
        <row r="755">
          <cell r="A755" t="str">
            <v>200075670A</v>
          </cell>
          <cell r="B755" t="str">
            <v>TEXAS HEALTH PRESBYTERIAN HOSPITAL KAUFMAN</v>
          </cell>
          <cell r="C755" t="str">
            <v>1457382798</v>
          </cell>
          <cell r="D755" t="str">
            <v>01</v>
          </cell>
          <cell r="E755" t="str">
            <v>014</v>
          </cell>
        </row>
        <row r="756">
          <cell r="A756" t="str">
            <v>200004370A</v>
          </cell>
          <cell r="B756" t="str">
            <v>TEXAS HEALTH PRESBYTERIAN HOSPITAL PLANO</v>
          </cell>
          <cell r="C756" t="str">
            <v>1770514077</v>
          </cell>
          <cell r="D756" t="str">
            <v>01</v>
          </cell>
          <cell r="E756" t="str">
            <v>010</v>
          </cell>
        </row>
        <row r="757">
          <cell r="A757" t="str">
            <v>200643470B</v>
          </cell>
          <cell r="B757" t="str">
            <v>TEXAS SCOTTISH RITE HOSPITAL FOR CHILDREN</v>
          </cell>
          <cell r="C757" t="str">
            <v>1760628184</v>
          </cell>
          <cell r="D757" t="str">
            <v>01</v>
          </cell>
          <cell r="E757" t="str">
            <v>010</v>
          </cell>
        </row>
        <row r="758">
          <cell r="A758" t="str">
            <v>200014270D</v>
          </cell>
          <cell r="B758" t="str">
            <v>TEXOMA MEDICAL CENTER - REHAB</v>
          </cell>
          <cell r="C758" t="str">
            <v>1073512000</v>
          </cell>
          <cell r="D758" t="str">
            <v>01</v>
          </cell>
          <cell r="E758" t="str">
            <v>206</v>
          </cell>
        </row>
        <row r="759">
          <cell r="A759" t="str">
            <v>100691940A</v>
          </cell>
          <cell r="B759" t="str">
            <v>THE CARLE FOUNDATION HOSPITAL</v>
          </cell>
          <cell r="C759" t="str">
            <v>1013071653</v>
          </cell>
          <cell r="D759" t="str">
            <v>01</v>
          </cell>
          <cell r="E759" t="str">
            <v>010</v>
          </cell>
        </row>
        <row r="760">
          <cell r="A760" t="str">
            <v>200029100B</v>
          </cell>
          <cell r="B760" t="str">
            <v>THE CHILDREN'S HOSPITAL OF PHILADELPHIA</v>
          </cell>
          <cell r="C760" t="str">
            <v>1215921457</v>
          </cell>
          <cell r="D760" t="str">
            <v>01</v>
          </cell>
          <cell r="E760" t="str">
            <v>010</v>
          </cell>
        </row>
        <row r="761">
          <cell r="A761" t="str">
            <v>100693810A</v>
          </cell>
          <cell r="B761" t="str">
            <v>THE CHILDREN'S MERCY HOSPITAL</v>
          </cell>
          <cell r="C761" t="str">
            <v>1366515488</v>
          </cell>
          <cell r="D761" t="str">
            <v>01</v>
          </cell>
          <cell r="E761" t="str">
            <v>010</v>
          </cell>
        </row>
        <row r="762">
          <cell r="A762" t="str">
            <v>201033950A</v>
          </cell>
          <cell r="B762" t="str">
            <v>THE COOPER HEALTH SYSTEM</v>
          </cell>
          <cell r="C762" t="str">
            <v>1568442309</v>
          </cell>
          <cell r="D762" t="str">
            <v>01</v>
          </cell>
          <cell r="E762" t="str">
            <v>010</v>
          </cell>
        </row>
        <row r="763">
          <cell r="A763" t="str">
            <v>200121020A</v>
          </cell>
          <cell r="B763" t="str">
            <v>THE HEART HOSPITAL BAYLOR PLANO</v>
          </cell>
          <cell r="C763" t="str">
            <v>1962504340</v>
          </cell>
          <cell r="D763" t="str">
            <v>01</v>
          </cell>
          <cell r="E763" t="str">
            <v>010</v>
          </cell>
        </row>
        <row r="764">
          <cell r="A764" t="str">
            <v>200063420C</v>
          </cell>
          <cell r="B764" t="str">
            <v>THE HOSPITALS OF PROVIDENCE EAST CAMPUS</v>
          </cell>
          <cell r="C764" t="str">
            <v>1972709970</v>
          </cell>
          <cell r="D764" t="str">
            <v>01</v>
          </cell>
          <cell r="E764" t="str">
            <v>010</v>
          </cell>
        </row>
        <row r="765">
          <cell r="A765" t="str">
            <v>200063420B</v>
          </cell>
          <cell r="B765" t="str">
            <v>THE HOSPITALS OF PROVIDENCE MEMORIAL CAMPUS</v>
          </cell>
          <cell r="C765" t="str">
            <v>1700801909</v>
          </cell>
          <cell r="D765" t="str">
            <v>01</v>
          </cell>
          <cell r="E765" t="str">
            <v>010</v>
          </cell>
        </row>
        <row r="766">
          <cell r="A766" t="str">
            <v>200063420E</v>
          </cell>
          <cell r="B766" t="str">
            <v>THE HOSPITALS OF PROVIDENCE TRANSMOUNTAIN CAMPUS</v>
          </cell>
          <cell r="C766" t="str">
            <v>1538522412</v>
          </cell>
          <cell r="D766" t="str">
            <v>01</v>
          </cell>
          <cell r="E766" t="str">
            <v>010</v>
          </cell>
        </row>
        <row r="767">
          <cell r="A767" t="str">
            <v>200518320A</v>
          </cell>
          <cell r="B767" t="str">
            <v>THE MIRIAM HOSPITAL</v>
          </cell>
          <cell r="C767" t="str">
            <v>1487649430</v>
          </cell>
          <cell r="D767" t="str">
            <v>01</v>
          </cell>
          <cell r="E767" t="str">
            <v>010</v>
          </cell>
        </row>
        <row r="768">
          <cell r="A768" t="str">
            <v>100696530A</v>
          </cell>
          <cell r="B768" t="str">
            <v>THE MOSES H. CONE MEMORIAL HOSPITAL OPERATING CORP</v>
          </cell>
          <cell r="C768" t="str">
            <v>1477591055</v>
          </cell>
          <cell r="D768" t="str">
            <v>01</v>
          </cell>
          <cell r="E768" t="str">
            <v>010</v>
          </cell>
        </row>
        <row r="769">
          <cell r="A769" t="str">
            <v>100705520A</v>
          </cell>
          <cell r="B769" t="str">
            <v>THE NEBRASKA MEDICAL CENTER</v>
          </cell>
          <cell r="C769" t="str">
            <v>1356307581</v>
          </cell>
          <cell r="D769" t="str">
            <v>01</v>
          </cell>
          <cell r="E769" t="str">
            <v>010</v>
          </cell>
        </row>
        <row r="770">
          <cell r="A770" t="str">
            <v>200304090A</v>
          </cell>
          <cell r="B770" t="str">
            <v>THE NEMOURS FOUNDATION</v>
          </cell>
          <cell r="C770" t="str">
            <v>1467505073</v>
          </cell>
          <cell r="D770" t="str">
            <v>01</v>
          </cell>
          <cell r="E770" t="str">
            <v>010</v>
          </cell>
        </row>
        <row r="771">
          <cell r="A771" t="str">
            <v>200511690A</v>
          </cell>
          <cell r="B771" t="str">
            <v>THE ORTHOPAEDIC HOSPITAL OF LUTHERAN</v>
          </cell>
          <cell r="C771" t="str">
            <v>1174706576</v>
          </cell>
          <cell r="D771" t="str">
            <v>01</v>
          </cell>
          <cell r="E771" t="str">
            <v>010</v>
          </cell>
        </row>
        <row r="772">
          <cell r="A772" t="str">
            <v>200125200B</v>
          </cell>
          <cell r="B772" t="str">
            <v>THE PHYSICIANS HOSPITAL IN ANADARKO</v>
          </cell>
          <cell r="C772" t="str">
            <v>1023076304</v>
          </cell>
          <cell r="D772" t="str">
            <v>01</v>
          </cell>
          <cell r="E772" t="str">
            <v>014</v>
          </cell>
        </row>
        <row r="773">
          <cell r="A773" t="str">
            <v>100695280A</v>
          </cell>
          <cell r="B773" t="str">
            <v>THE UNIVERSITY OF KANSAS HOSPITAL</v>
          </cell>
          <cell r="C773" t="str">
            <v>1649259656</v>
          </cell>
          <cell r="D773" t="str">
            <v>01</v>
          </cell>
          <cell r="E773" t="str">
            <v>010</v>
          </cell>
        </row>
        <row r="774">
          <cell r="A774" t="str">
            <v>200809920A</v>
          </cell>
          <cell r="B774" t="str">
            <v>THREE RIVERS MEDICAL CENTER</v>
          </cell>
          <cell r="C774" t="str">
            <v>1063484483</v>
          </cell>
          <cell r="D774" t="str">
            <v>01</v>
          </cell>
          <cell r="E774" t="str">
            <v>010</v>
          </cell>
        </row>
        <row r="775">
          <cell r="A775" t="str">
            <v>200260560D</v>
          </cell>
          <cell r="B775" t="str">
            <v>TMC BONHAM HOSPITAL</v>
          </cell>
          <cell r="C775" t="str">
            <v>1760417646</v>
          </cell>
          <cell r="D775" t="str">
            <v>01</v>
          </cell>
          <cell r="E775" t="str">
            <v>014</v>
          </cell>
        </row>
        <row r="776">
          <cell r="A776" t="str">
            <v>200842050A</v>
          </cell>
          <cell r="B776" t="str">
            <v>TOPEKA HOSPITAL LLC</v>
          </cell>
          <cell r="C776" t="str">
            <v>1912423260</v>
          </cell>
          <cell r="D776" t="str">
            <v>01</v>
          </cell>
          <cell r="E776" t="str">
            <v>010</v>
          </cell>
        </row>
        <row r="777">
          <cell r="A777" t="str">
            <v>201029270C</v>
          </cell>
          <cell r="B777" t="str">
            <v>TREGO COUNTY LEMKE MEMORIAL HOSPITAL</v>
          </cell>
          <cell r="C777" t="str">
            <v>1922001015</v>
          </cell>
          <cell r="D777" t="str">
            <v>01</v>
          </cell>
          <cell r="E777" t="str">
            <v>010</v>
          </cell>
        </row>
        <row r="778">
          <cell r="A778" t="str">
            <v>200668570A</v>
          </cell>
          <cell r="B778" t="str">
            <v>TRINITY HOSPITAL</v>
          </cell>
          <cell r="C778" t="str">
            <v>1750462271</v>
          </cell>
          <cell r="D778" t="str">
            <v>01</v>
          </cell>
          <cell r="E778" t="str">
            <v>014</v>
          </cell>
        </row>
        <row r="779">
          <cell r="A779" t="str">
            <v>200050570D</v>
          </cell>
          <cell r="B779" t="str">
            <v>TRINITY HOSPITAL -REHAB</v>
          </cell>
          <cell r="C779" t="str">
            <v>1083736888</v>
          </cell>
          <cell r="D779" t="str">
            <v>01</v>
          </cell>
          <cell r="E779" t="str">
            <v>206</v>
          </cell>
        </row>
        <row r="780">
          <cell r="A780" t="str">
            <v>200050570E</v>
          </cell>
          <cell r="B780" t="str">
            <v>TRINITY HOSPITALS-PSYCH</v>
          </cell>
          <cell r="C780" t="str">
            <v>1417079211</v>
          </cell>
          <cell r="D780" t="str">
            <v>01</v>
          </cell>
          <cell r="E780" t="str">
            <v>205</v>
          </cell>
        </row>
        <row r="781">
          <cell r="A781" t="str">
            <v>200050570C</v>
          </cell>
          <cell r="B781" t="str">
            <v>TRINITY HOSPTIALS</v>
          </cell>
          <cell r="C781" t="str">
            <v>1427103910</v>
          </cell>
          <cell r="D781" t="str">
            <v>01</v>
          </cell>
          <cell r="E781" t="str">
            <v>010</v>
          </cell>
        </row>
        <row r="782">
          <cell r="A782" t="str">
            <v>100693860A</v>
          </cell>
          <cell r="B782" t="str">
            <v>TRUMAN MEDICAL CENTER-HOSPITAL HILL</v>
          </cell>
          <cell r="C782" t="str">
            <v>1467595793</v>
          </cell>
          <cell r="D782" t="str">
            <v>01</v>
          </cell>
          <cell r="E782" t="str">
            <v>010</v>
          </cell>
        </row>
        <row r="783">
          <cell r="A783" t="str">
            <v>100693860B</v>
          </cell>
          <cell r="B783" t="str">
            <v>TRUMAN MEDICAL CENTER-LAKEWOOD</v>
          </cell>
          <cell r="C783" t="str">
            <v>1376686600</v>
          </cell>
          <cell r="D783" t="str">
            <v>01</v>
          </cell>
          <cell r="E783" t="str">
            <v>010</v>
          </cell>
        </row>
        <row r="784">
          <cell r="A784" t="str">
            <v>100707460F</v>
          </cell>
          <cell r="B784" t="str">
            <v>TULSA CENTER FOR BEHAVIORAL HEALTH</v>
          </cell>
          <cell r="C784" t="str">
            <v>1578580916</v>
          </cell>
          <cell r="D784" t="str">
            <v>63</v>
          </cell>
          <cell r="E784" t="str">
            <v>634</v>
          </cell>
        </row>
        <row r="785">
          <cell r="A785" t="str">
            <v>200006260A</v>
          </cell>
          <cell r="B785" t="str">
            <v>TULSA SPINE HOSPITAL</v>
          </cell>
          <cell r="C785" t="str">
            <v>1033185293</v>
          </cell>
          <cell r="D785" t="str">
            <v>01</v>
          </cell>
          <cell r="E785" t="str">
            <v>010</v>
          </cell>
        </row>
        <row r="786">
          <cell r="A786" t="str">
            <v>200589150A</v>
          </cell>
          <cell r="B786" t="str">
            <v>TWIN CITIES COMMUNITY HOSPITAL, INC.</v>
          </cell>
          <cell r="C786" t="str">
            <v>1396778197</v>
          </cell>
          <cell r="D786" t="str">
            <v>01</v>
          </cell>
          <cell r="E786" t="str">
            <v>010</v>
          </cell>
        </row>
        <row r="787">
          <cell r="A787" t="str">
            <v>200863620B</v>
          </cell>
          <cell r="B787" t="str">
            <v>UCHEALTH BROOMFIELD HOSPITAL</v>
          </cell>
          <cell r="C787" t="str">
            <v>1528442357</v>
          </cell>
          <cell r="D787" t="str">
            <v>01</v>
          </cell>
          <cell r="E787" t="str">
            <v>010</v>
          </cell>
        </row>
        <row r="788">
          <cell r="A788" t="str">
            <v>100704480G</v>
          </cell>
          <cell r="B788" t="str">
            <v>UCHEALTH EMERGENCY ROOM - ARVADA</v>
          </cell>
          <cell r="C788" t="str">
            <v>1013407865</v>
          </cell>
          <cell r="D788" t="str">
            <v>01</v>
          </cell>
          <cell r="E788" t="str">
            <v>010</v>
          </cell>
        </row>
        <row r="789">
          <cell r="A789" t="str">
            <v>100704480E</v>
          </cell>
          <cell r="B789" t="str">
            <v>UCHEALTH EMERGENCY ROOM - AURORA CENTRAL</v>
          </cell>
          <cell r="C789" t="str">
            <v>1619467412</v>
          </cell>
          <cell r="D789" t="str">
            <v>01</v>
          </cell>
          <cell r="E789" t="str">
            <v>010</v>
          </cell>
        </row>
        <row r="790">
          <cell r="A790" t="str">
            <v>100704480D</v>
          </cell>
          <cell r="B790" t="str">
            <v>UCHEALTH EMERGENCY ROOM - GREEN VALLEY RANCH</v>
          </cell>
          <cell r="C790" t="str">
            <v>1639669435</v>
          </cell>
          <cell r="D790" t="str">
            <v>01</v>
          </cell>
          <cell r="E790" t="str">
            <v>010</v>
          </cell>
        </row>
        <row r="791">
          <cell r="A791" t="str">
            <v>200901930A</v>
          </cell>
          <cell r="B791" t="str">
            <v>UCHEALTH GRANDVIEW HOSPITAL</v>
          </cell>
          <cell r="C791" t="str">
            <v>1619351160</v>
          </cell>
          <cell r="D791" t="str">
            <v>01</v>
          </cell>
          <cell r="E791" t="str">
            <v>010</v>
          </cell>
        </row>
        <row r="792">
          <cell r="A792" t="str">
            <v>200625160A</v>
          </cell>
          <cell r="B792" t="str">
            <v>UCHEALTH PIKES PEAK REGIONAL HOSPITAL</v>
          </cell>
          <cell r="C792" t="str">
            <v>1275703910</v>
          </cell>
          <cell r="D792" t="str">
            <v>01</v>
          </cell>
          <cell r="E792" t="str">
            <v>014</v>
          </cell>
        </row>
        <row r="793">
          <cell r="A793" t="str">
            <v>100704570C</v>
          </cell>
          <cell r="B793" t="str">
            <v>UCH-MHS</v>
          </cell>
          <cell r="C793" t="str">
            <v>1124518113</v>
          </cell>
          <cell r="D793" t="str">
            <v>01</v>
          </cell>
          <cell r="E793" t="str">
            <v>010</v>
          </cell>
        </row>
        <row r="794">
          <cell r="A794" t="str">
            <v>200014270A</v>
          </cell>
          <cell r="B794" t="str">
            <v>UHS OF TEXOMA INC</v>
          </cell>
          <cell r="C794" t="str">
            <v>1851390967</v>
          </cell>
          <cell r="D794" t="str">
            <v>01</v>
          </cell>
          <cell r="E794" t="str">
            <v>010</v>
          </cell>
        </row>
        <row r="795">
          <cell r="A795" t="str">
            <v>200014270C</v>
          </cell>
          <cell r="B795" t="str">
            <v>UHS OF TEXOMA INC</v>
          </cell>
          <cell r="C795" t="str">
            <v>1720087729</v>
          </cell>
          <cell r="D795" t="str">
            <v>01</v>
          </cell>
          <cell r="E795" t="str">
            <v>205</v>
          </cell>
        </row>
        <row r="796">
          <cell r="A796" t="str">
            <v>100702600A</v>
          </cell>
          <cell r="B796" t="str">
            <v>UNITED REGIONAL HEALTH CARE SYSTEM</v>
          </cell>
          <cell r="C796" t="str">
            <v>1023013448</v>
          </cell>
          <cell r="D796" t="str">
            <v>01</v>
          </cell>
          <cell r="E796" t="str">
            <v>010</v>
          </cell>
        </row>
        <row r="797">
          <cell r="A797" t="str">
            <v>200973910A</v>
          </cell>
          <cell r="B797" t="str">
            <v>UNITYPOINT HEALTH - MARSHALLTOWN</v>
          </cell>
          <cell r="C797" t="str">
            <v>1629503057</v>
          </cell>
          <cell r="D797" t="str">
            <v>01</v>
          </cell>
          <cell r="E797" t="str">
            <v>010</v>
          </cell>
        </row>
        <row r="798">
          <cell r="A798" t="str">
            <v>100689130A</v>
          </cell>
          <cell r="B798" t="str">
            <v>UNIVERSITY HOSPITAL AUTHOR</v>
          </cell>
          <cell r="C798" t="str">
            <v>1172389045</v>
          </cell>
          <cell r="D798" t="str">
            <v>01</v>
          </cell>
          <cell r="E798" t="str">
            <v>010</v>
          </cell>
        </row>
        <row r="799">
          <cell r="A799" t="str">
            <v>100705280A</v>
          </cell>
          <cell r="B799" t="str">
            <v>UNIVERSITY HOSPITALS TRUST</v>
          </cell>
          <cell r="C799" t="str">
            <v>1974770012</v>
          </cell>
          <cell r="D799" t="str">
            <v>01</v>
          </cell>
          <cell r="E799" t="str">
            <v>010</v>
          </cell>
        </row>
        <row r="800">
          <cell r="A800" t="str">
            <v>200018300A</v>
          </cell>
          <cell r="B800" t="str">
            <v>UNIVERSITY MEDICAL CENTER NEW ORLEANS</v>
          </cell>
          <cell r="C800" t="str">
            <v>1568403111</v>
          </cell>
          <cell r="D800" t="str">
            <v>01</v>
          </cell>
          <cell r="E800" t="str">
            <v>010</v>
          </cell>
        </row>
        <row r="801">
          <cell r="A801" t="str">
            <v>100705250A</v>
          </cell>
          <cell r="B801" t="str">
            <v>UNIVERSITY MEDICAL CENTER OF SOUTHERN NEVADA</v>
          </cell>
          <cell r="C801" t="str">
            <v>1548393127</v>
          </cell>
          <cell r="D801" t="str">
            <v>01</v>
          </cell>
          <cell r="E801" t="str">
            <v>010</v>
          </cell>
        </row>
        <row r="802">
          <cell r="A802" t="str">
            <v>100699100B</v>
          </cell>
          <cell r="B802" t="str">
            <v>UNIVERSITY OF AR FOR MEDICAL SCIENCES MEDICAL CTR</v>
          </cell>
          <cell r="C802" t="str">
            <v>1477549756</v>
          </cell>
          <cell r="D802" t="str">
            <v>01</v>
          </cell>
          <cell r="E802" t="str">
            <v>010</v>
          </cell>
        </row>
        <row r="803">
          <cell r="A803" t="str">
            <v>200063130B</v>
          </cell>
          <cell r="B803" t="str">
            <v>UNIVERSITY OF CINCINNATI MEDICAL CENTER</v>
          </cell>
          <cell r="C803" t="str">
            <v>1033154026</v>
          </cell>
          <cell r="D803" t="str">
            <v>01</v>
          </cell>
          <cell r="E803" t="str">
            <v>010</v>
          </cell>
        </row>
        <row r="804">
          <cell r="A804" t="str">
            <v>100704480B</v>
          </cell>
          <cell r="B804" t="str">
            <v>UNIVERSITY OF COLORADO HOSPITAL AUTHORITY</v>
          </cell>
          <cell r="C804" t="str">
            <v>1477531580</v>
          </cell>
          <cell r="D804" t="str">
            <v>01</v>
          </cell>
          <cell r="E804" t="str">
            <v>010</v>
          </cell>
        </row>
        <row r="805">
          <cell r="A805" t="str">
            <v>100692330A</v>
          </cell>
          <cell r="B805" t="str">
            <v>UNIVERSITY OF MICHIGAN</v>
          </cell>
          <cell r="C805" t="str">
            <v>1003878539</v>
          </cell>
          <cell r="D805" t="str">
            <v>01</v>
          </cell>
          <cell r="E805" t="str">
            <v>010</v>
          </cell>
        </row>
        <row r="806">
          <cell r="A806" t="str">
            <v>100698520A</v>
          </cell>
          <cell r="B806" t="str">
            <v>UNIVERSITY OF MISSISSIPPI MEDICAL CENTER</v>
          </cell>
          <cell r="C806" t="str">
            <v>1154317527</v>
          </cell>
          <cell r="D806" t="str">
            <v>01</v>
          </cell>
          <cell r="E806" t="str">
            <v>010</v>
          </cell>
        </row>
        <row r="807">
          <cell r="A807" t="str">
            <v>200039320A</v>
          </cell>
          <cell r="B807" t="str">
            <v>UNIVERSITY OF ROCHESTER STRONG MEMORIAL HOSPITAL</v>
          </cell>
          <cell r="C807" t="str">
            <v>1346285657</v>
          </cell>
          <cell r="D807" t="str">
            <v>01</v>
          </cell>
          <cell r="E807" t="str">
            <v>010</v>
          </cell>
        </row>
        <row r="808">
          <cell r="A808" t="str">
            <v>100690950A</v>
          </cell>
          <cell r="B808" t="str">
            <v>UNIVERSITY OF TOLEDO MEDICAL CENTER</v>
          </cell>
          <cell r="C808" t="str">
            <v>1811971302</v>
          </cell>
          <cell r="D808" t="str">
            <v>01</v>
          </cell>
          <cell r="E808" t="str">
            <v>010</v>
          </cell>
        </row>
        <row r="809">
          <cell r="A809" t="str">
            <v>100690280A</v>
          </cell>
          <cell r="B809" t="str">
            <v>UPMC CHILDRENS HOSPITAL OF PITTSBURGH</v>
          </cell>
          <cell r="C809" t="str">
            <v>1164426896</v>
          </cell>
          <cell r="D809" t="str">
            <v>01</v>
          </cell>
          <cell r="E809" t="str">
            <v>010</v>
          </cell>
        </row>
        <row r="810">
          <cell r="A810" t="str">
            <v>201060030A</v>
          </cell>
          <cell r="B810" t="str">
            <v>UT HEALTH EAST TEXAS TYLER REGIONAL HOSPITAL</v>
          </cell>
          <cell r="C810" t="str">
            <v>1407364847</v>
          </cell>
          <cell r="D810" t="str">
            <v>01</v>
          </cell>
          <cell r="E810" t="str">
            <v>010</v>
          </cell>
        </row>
        <row r="811">
          <cell r="A811" t="str">
            <v>200100210A</v>
          </cell>
          <cell r="B811" t="str">
            <v>UT SOUTHWESTERN UNIVERSITY HOSPITAL</v>
          </cell>
          <cell r="C811" t="str">
            <v>1285798918</v>
          </cell>
          <cell r="D811" t="str">
            <v>01</v>
          </cell>
          <cell r="E811" t="str">
            <v>010</v>
          </cell>
        </row>
        <row r="812">
          <cell r="A812" t="str">
            <v>200028650A</v>
          </cell>
          <cell r="B812" t="str">
            <v>VALIR REHABILITATION HOSPITAL OF OKC</v>
          </cell>
          <cell r="C812" t="str">
            <v>1750379558</v>
          </cell>
          <cell r="D812" t="str">
            <v>01</v>
          </cell>
          <cell r="E812" t="str">
            <v>012</v>
          </cell>
        </row>
        <row r="813">
          <cell r="A813" t="str">
            <v>200952800A</v>
          </cell>
          <cell r="B813" t="str">
            <v>VALLEY BAPTIST MEDICAL CENTER- BROWNSVILLE</v>
          </cell>
          <cell r="C813" t="str">
            <v>1184911877</v>
          </cell>
          <cell r="D813" t="str">
            <v>01</v>
          </cell>
          <cell r="E813" t="str">
            <v>010</v>
          </cell>
        </row>
        <row r="814">
          <cell r="A814" t="str">
            <v>200815320A</v>
          </cell>
          <cell r="B814" t="str">
            <v>VALLEY BAPTIST MEDICAL CENTER-HARLINGEN</v>
          </cell>
          <cell r="C814" t="str">
            <v>1154618742</v>
          </cell>
          <cell r="D814" t="str">
            <v>01</v>
          </cell>
          <cell r="E814" t="str">
            <v>010</v>
          </cell>
        </row>
        <row r="815">
          <cell r="A815" t="str">
            <v>100706030A</v>
          </cell>
          <cell r="B815" t="str">
            <v>VALLEY CHILDREN'S HOSPITAL</v>
          </cell>
          <cell r="C815" t="str">
            <v>1275694184</v>
          </cell>
          <cell r="D815" t="str">
            <v>01</v>
          </cell>
          <cell r="E815" t="str">
            <v>010</v>
          </cell>
        </row>
        <row r="816">
          <cell r="A816" t="str">
            <v>200223150A</v>
          </cell>
          <cell r="B816" t="str">
            <v>VALLEY HEALTH SYSTEM LLC</v>
          </cell>
          <cell r="C816" t="str">
            <v>1487771812</v>
          </cell>
          <cell r="D816" t="str">
            <v>01</v>
          </cell>
          <cell r="E816" t="str">
            <v>010</v>
          </cell>
        </row>
        <row r="817">
          <cell r="A817" t="str">
            <v>100690010A</v>
          </cell>
          <cell r="B817" t="str">
            <v>VALLEY HOSPITAL MEDICAL CENTER</v>
          </cell>
          <cell r="C817" t="str">
            <v>1417947490</v>
          </cell>
          <cell r="D817" t="str">
            <v>01</v>
          </cell>
          <cell r="E817" t="str">
            <v>010</v>
          </cell>
        </row>
        <row r="818">
          <cell r="A818" t="str">
            <v>200012010H</v>
          </cell>
          <cell r="B818" t="str">
            <v>VANTAGE POINT OF NORTHWEST ARKANSAS</v>
          </cell>
          <cell r="C818" t="str">
            <v>1639137565</v>
          </cell>
          <cell r="D818" t="str">
            <v>63</v>
          </cell>
          <cell r="E818" t="str">
            <v>634</v>
          </cell>
        </row>
        <row r="819">
          <cell r="A819" t="str">
            <v>200012010I</v>
          </cell>
          <cell r="B819" t="str">
            <v>VANTAGE POINT OF NORTHWEST ARKANSAS</v>
          </cell>
          <cell r="C819" t="str">
            <v>1639137565</v>
          </cell>
          <cell r="D819" t="str">
            <v>63</v>
          </cell>
          <cell r="E819" t="str">
            <v>635</v>
          </cell>
        </row>
        <row r="820">
          <cell r="A820" t="str">
            <v>100704830A</v>
          </cell>
          <cell r="B820" t="str">
            <v>VERDE VALLEY MEDICAL CENTER</v>
          </cell>
          <cell r="C820" t="str">
            <v>1346291648</v>
          </cell>
          <cell r="D820" t="str">
            <v>01</v>
          </cell>
          <cell r="E820" t="str">
            <v>010</v>
          </cell>
        </row>
        <row r="821">
          <cell r="A821" t="str">
            <v>200979210A</v>
          </cell>
          <cell r="B821" t="str">
            <v>VHS SAN ANTONIO PARTNERS LLC</v>
          </cell>
          <cell r="C821" t="str">
            <v>1598744856</v>
          </cell>
          <cell r="D821" t="str">
            <v>01</v>
          </cell>
          <cell r="E821" t="str">
            <v>010</v>
          </cell>
        </row>
        <row r="822">
          <cell r="A822" t="str">
            <v>200032440C</v>
          </cell>
          <cell r="B822" t="str">
            <v>VHS SAN ANTONIO PARTNERS, LLC</v>
          </cell>
          <cell r="C822" t="str">
            <v>1598744856</v>
          </cell>
          <cell r="D822" t="str">
            <v>01</v>
          </cell>
          <cell r="E822" t="str">
            <v>010</v>
          </cell>
        </row>
        <row r="823">
          <cell r="A823" t="str">
            <v>200032440D</v>
          </cell>
          <cell r="B823" t="str">
            <v>VHS SAN ANTONIO PARTNERS, LLC</v>
          </cell>
          <cell r="C823" t="str">
            <v>1598744856</v>
          </cell>
          <cell r="D823" t="str">
            <v>01</v>
          </cell>
          <cell r="E823" t="str">
            <v>010</v>
          </cell>
        </row>
        <row r="824">
          <cell r="A824" t="str">
            <v>200535130A</v>
          </cell>
          <cell r="B824" t="str">
            <v>VIBRA HOSPITAL OF AMARILLO</v>
          </cell>
          <cell r="C824" t="str">
            <v>1063844306</v>
          </cell>
          <cell r="D824" t="str">
            <v>01</v>
          </cell>
          <cell r="E824" t="str">
            <v>010</v>
          </cell>
        </row>
        <row r="825">
          <cell r="A825" t="str">
            <v>200533130A</v>
          </cell>
          <cell r="B825" t="str">
            <v>VIBRA REHABILITATION HOSPITAL OF AMARILLO</v>
          </cell>
          <cell r="C825" t="str">
            <v>1750713012</v>
          </cell>
          <cell r="D825" t="str">
            <v>01</v>
          </cell>
          <cell r="E825" t="str">
            <v>012</v>
          </cell>
        </row>
        <row r="826">
          <cell r="A826" t="str">
            <v>100695910A</v>
          </cell>
          <cell r="B826" t="str">
            <v>VIRGINIA BAPTIST HOSPITAL</v>
          </cell>
          <cell r="C826" t="str">
            <v>1770693939</v>
          </cell>
          <cell r="D826" t="str">
            <v>01</v>
          </cell>
          <cell r="E826" t="str">
            <v>010</v>
          </cell>
        </row>
        <row r="827">
          <cell r="A827" t="str">
            <v>200899820A</v>
          </cell>
          <cell r="B827" t="str">
            <v>VISTA MEDICAL CENTER EAST</v>
          </cell>
          <cell r="C827" t="str">
            <v>1639120694</v>
          </cell>
          <cell r="D827" t="str">
            <v>01</v>
          </cell>
          <cell r="E827" t="str">
            <v>010</v>
          </cell>
        </row>
        <row r="828">
          <cell r="A828" t="str">
            <v>200100890B</v>
          </cell>
          <cell r="B828" t="str">
            <v>WAGONER COMMUNITY HOSPITAL</v>
          </cell>
          <cell r="C828" t="str">
            <v>1386611580</v>
          </cell>
          <cell r="D828" t="str">
            <v>01</v>
          </cell>
          <cell r="E828" t="str">
            <v>010</v>
          </cell>
        </row>
        <row r="829">
          <cell r="A829" t="str">
            <v>100698930A</v>
          </cell>
          <cell r="B829" t="str">
            <v>WASHINGTON REGIONAL MEDICAL CENTER</v>
          </cell>
          <cell r="C829" t="str">
            <v>1083609150</v>
          </cell>
          <cell r="D829" t="str">
            <v>01</v>
          </cell>
          <cell r="E829" t="str">
            <v>010</v>
          </cell>
        </row>
        <row r="830">
          <cell r="A830" t="str">
            <v>100691060A</v>
          </cell>
          <cell r="B830" t="str">
            <v>WAYNE HEALTHCARE</v>
          </cell>
          <cell r="C830" t="str">
            <v>1184621161</v>
          </cell>
          <cell r="D830" t="str">
            <v>01</v>
          </cell>
          <cell r="E830" t="str">
            <v>010</v>
          </cell>
        </row>
        <row r="831">
          <cell r="A831" t="str">
            <v>100699870E</v>
          </cell>
          <cell r="B831" t="str">
            <v>WEATHERFORD HOSPITAL AUTHORITY</v>
          </cell>
          <cell r="C831" t="str">
            <v>1639175185</v>
          </cell>
          <cell r="D831" t="str">
            <v>01</v>
          </cell>
          <cell r="E831" t="str">
            <v>014</v>
          </cell>
        </row>
        <row r="832">
          <cell r="A832" t="str">
            <v>201063480A</v>
          </cell>
          <cell r="B832" t="str">
            <v>WELLINGTON REGIONAL MEDICAL CENTER LLC</v>
          </cell>
          <cell r="C832" t="str">
            <v>1720078702</v>
          </cell>
          <cell r="D832" t="str">
            <v>01</v>
          </cell>
          <cell r="E832" t="str">
            <v>010</v>
          </cell>
        </row>
        <row r="833">
          <cell r="A833" t="str">
            <v>200013460A</v>
          </cell>
          <cell r="B833" t="str">
            <v>WELLSPAN CHAMBERSBURG HOSPITAL</v>
          </cell>
          <cell r="C833" t="str">
            <v>1902804552</v>
          </cell>
          <cell r="D833" t="str">
            <v>01</v>
          </cell>
          <cell r="E833" t="str">
            <v>010</v>
          </cell>
        </row>
        <row r="834">
          <cell r="A834" t="str">
            <v>200289040A</v>
          </cell>
          <cell r="B834" t="str">
            <v>WELLSPAN GETTYSBURG HOSPITAL</v>
          </cell>
          <cell r="C834" t="str">
            <v>1265466957</v>
          </cell>
          <cell r="D834" t="str">
            <v>01</v>
          </cell>
          <cell r="E834" t="str">
            <v>010</v>
          </cell>
        </row>
        <row r="835">
          <cell r="A835" t="str">
            <v>200394740A</v>
          </cell>
          <cell r="B835" t="str">
            <v>WELLSTAR ATLANTA MEDICAL CENTER, INC.</v>
          </cell>
          <cell r="C835" t="str">
            <v>1598795585</v>
          </cell>
          <cell r="D835" t="str">
            <v>01</v>
          </cell>
          <cell r="E835" t="str">
            <v>010</v>
          </cell>
        </row>
        <row r="836">
          <cell r="A836" t="str">
            <v>200214650A</v>
          </cell>
          <cell r="B836" t="str">
            <v>WELLSTAR SPALDING REGIONAL HOSPITAL, INC</v>
          </cell>
          <cell r="C836" t="str">
            <v>1972535318</v>
          </cell>
          <cell r="D836" t="str">
            <v>01</v>
          </cell>
          <cell r="E836" t="str">
            <v>010</v>
          </cell>
        </row>
        <row r="837">
          <cell r="A837" t="str">
            <v>100698010A</v>
          </cell>
          <cell r="B837" t="str">
            <v>WESLEY MEDICAL CENTER</v>
          </cell>
          <cell r="C837" t="str">
            <v>1447299649</v>
          </cell>
          <cell r="D837" t="str">
            <v>01</v>
          </cell>
          <cell r="E837" t="str">
            <v>010</v>
          </cell>
        </row>
        <row r="838">
          <cell r="A838" t="str">
            <v>200700680A</v>
          </cell>
          <cell r="B838" t="str">
            <v>WESTERN ARIZONA REGIONAL MEDICAL CENTER</v>
          </cell>
          <cell r="C838" t="str">
            <v>1255302766</v>
          </cell>
          <cell r="D838" t="str">
            <v>01</v>
          </cell>
          <cell r="E838" t="str">
            <v>010</v>
          </cell>
        </row>
        <row r="839">
          <cell r="A839" t="str">
            <v>200494820A</v>
          </cell>
          <cell r="B839" t="str">
            <v>WEST TENNESSEE HEALTHCARE DYERSBURG HOSPITAL</v>
          </cell>
          <cell r="C839" t="str">
            <v>1043282338</v>
          </cell>
          <cell r="D839" t="str">
            <v>01</v>
          </cell>
          <cell r="E839" t="str">
            <v>010</v>
          </cell>
        </row>
        <row r="840">
          <cell r="A840" t="str">
            <v>200068830A</v>
          </cell>
          <cell r="B840" t="str">
            <v>WEST TENNESSEE HEALTHCARE MILAN HOSPITAL</v>
          </cell>
          <cell r="C840" t="str">
            <v>1699765453</v>
          </cell>
          <cell r="D840" t="str">
            <v>01</v>
          </cell>
          <cell r="E840" t="str">
            <v>010</v>
          </cell>
        </row>
        <row r="841">
          <cell r="A841" t="str">
            <v>200135650A</v>
          </cell>
          <cell r="B841" t="str">
            <v>WEST VALLEY HOSPITAL</v>
          </cell>
          <cell r="C841" t="str">
            <v>1093791170</v>
          </cell>
          <cell r="D841" t="str">
            <v>01</v>
          </cell>
          <cell r="E841" t="str">
            <v>010</v>
          </cell>
        </row>
        <row r="842">
          <cell r="A842" t="str">
            <v>100703480A</v>
          </cell>
          <cell r="B842" t="str">
            <v>WILBARGER GENERAL HOSPITAL</v>
          </cell>
          <cell r="C842" t="str">
            <v>1316931835</v>
          </cell>
          <cell r="D842" t="str">
            <v>01</v>
          </cell>
          <cell r="E842" t="str">
            <v>010</v>
          </cell>
        </row>
        <row r="843">
          <cell r="A843" t="str">
            <v>200112250A</v>
          </cell>
          <cell r="B843" t="str">
            <v>WILCOX MEMORIAL HOSPITAL</v>
          </cell>
          <cell r="C843" t="str">
            <v>1225113442</v>
          </cell>
          <cell r="D843" t="str">
            <v>01</v>
          </cell>
          <cell r="E843" t="str">
            <v>010</v>
          </cell>
        </row>
        <row r="844">
          <cell r="A844" t="str">
            <v>200673510E</v>
          </cell>
          <cell r="B844" t="str">
            <v>WILLOW CREST HOSPITAL</v>
          </cell>
          <cell r="C844" t="str">
            <v>1619342136</v>
          </cell>
          <cell r="D844" t="str">
            <v>63</v>
          </cell>
          <cell r="E844" t="str">
            <v>635</v>
          </cell>
        </row>
        <row r="845">
          <cell r="A845" t="str">
            <v>200673510G</v>
          </cell>
          <cell r="B845" t="str">
            <v>WILLOW CREST HOSPITAL</v>
          </cell>
          <cell r="C845" t="str">
            <v>1619342136</v>
          </cell>
          <cell r="D845" t="str">
            <v>63</v>
          </cell>
          <cell r="E845" t="str">
            <v>634</v>
          </cell>
        </row>
        <row r="846">
          <cell r="A846" t="str">
            <v>100806400X</v>
          </cell>
          <cell r="B846" t="str">
            <v>WILLOW VIEW HOSPITAL - PSYCH</v>
          </cell>
          <cell r="C846" t="str">
            <v>1881760759</v>
          </cell>
          <cell r="D846" t="str">
            <v>01</v>
          </cell>
          <cell r="E846" t="str">
            <v>205</v>
          </cell>
        </row>
        <row r="847">
          <cell r="A847" t="str">
            <v>200405600B</v>
          </cell>
          <cell r="B847" t="str">
            <v>WILSON N JONES REGIONAL MED CTR-PSYCH</v>
          </cell>
          <cell r="C847" t="str">
            <v>1528348489</v>
          </cell>
          <cell r="D847" t="str">
            <v>01</v>
          </cell>
          <cell r="E847" t="str">
            <v>205</v>
          </cell>
        </row>
        <row r="848">
          <cell r="A848" t="str">
            <v>200405600A</v>
          </cell>
          <cell r="B848" t="str">
            <v>WILSON N. JONES REGIONAL MEDICAL CENTER</v>
          </cell>
          <cell r="C848" t="str">
            <v>1013957836</v>
          </cell>
          <cell r="D848" t="str">
            <v>01</v>
          </cell>
          <cell r="E848" t="str">
            <v>010</v>
          </cell>
        </row>
        <row r="849">
          <cell r="A849" t="str">
            <v>100702300C</v>
          </cell>
          <cell r="B849" t="str">
            <v>WISE HEALTH SURGICAL HOSPITAL</v>
          </cell>
          <cell r="C849" t="str">
            <v>1407229529</v>
          </cell>
          <cell r="D849" t="str">
            <v>01</v>
          </cell>
          <cell r="E849" t="str">
            <v>010</v>
          </cell>
        </row>
        <row r="850">
          <cell r="A850" t="str">
            <v>100702300D</v>
          </cell>
          <cell r="B850" t="str">
            <v>WISE HEALTH SURGICAL HOSPITAL</v>
          </cell>
          <cell r="C850" t="str">
            <v>1407229529</v>
          </cell>
          <cell r="D850" t="str">
            <v>01</v>
          </cell>
          <cell r="E850" t="str">
            <v>010</v>
          </cell>
        </row>
        <row r="851">
          <cell r="A851" t="str">
            <v>100689030A</v>
          </cell>
          <cell r="B851" t="str">
            <v>WOMEN &amp; INFANTS HOSPITAL</v>
          </cell>
          <cell r="C851" t="str">
            <v>1447233788</v>
          </cell>
          <cell r="D851" t="str">
            <v>01</v>
          </cell>
          <cell r="E851" t="str">
            <v>010</v>
          </cell>
        </row>
        <row r="852">
          <cell r="A852" t="str">
            <v>200999320A</v>
          </cell>
          <cell r="B852" t="str">
            <v>WYOMING BEHAVIORAL INSTITUTE</v>
          </cell>
          <cell r="C852" t="str">
            <v>1295709822</v>
          </cell>
          <cell r="D852" t="str">
            <v>63</v>
          </cell>
          <cell r="E852" t="str">
            <v>634</v>
          </cell>
        </row>
        <row r="853">
          <cell r="A853" t="str">
            <v>100694320A</v>
          </cell>
          <cell r="B853" t="str">
            <v>YORK GENERAL HOSPITAL</v>
          </cell>
          <cell r="C853" t="str">
            <v>1588764898</v>
          </cell>
          <cell r="D853" t="str">
            <v>01</v>
          </cell>
          <cell r="E853" t="str">
            <v>014</v>
          </cell>
        </row>
        <row r="854">
          <cell r="A854" t="str">
            <v>Count:</v>
          </cell>
          <cell r="B854">
            <v>852</v>
          </cell>
        </row>
      </sheetData>
      <sheetData sheetId="3"/>
      <sheetData sheetId="4"/>
      <sheetData sheetId="5">
        <row r="1">
          <cell r="A1" t="str">
            <v>Provider_ID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Hospital Access Payments"/>
      <sheetName val="2023 CAH Payments"/>
    </sheetNames>
    <sheetDataSet>
      <sheetData sheetId="0" refreshError="1"/>
      <sheetData sheetId="1">
        <row r="41">
          <cell r="F41">
            <v>1259357.75</v>
          </cell>
          <cell r="G41">
            <v>7781431.75</v>
          </cell>
          <cell r="H41">
            <v>9040789.5</v>
          </cell>
          <cell r="M41">
            <v>1273499.25</v>
          </cell>
          <cell r="N41">
            <v>7781431.75</v>
          </cell>
          <cell r="O41">
            <v>9054931</v>
          </cell>
          <cell r="T41">
            <v>1266428.5</v>
          </cell>
          <cell r="U41">
            <v>7781431.75</v>
          </cell>
          <cell r="V41">
            <v>9047860.25</v>
          </cell>
          <cell r="AA41">
            <v>1266428.5</v>
          </cell>
          <cell r="AB41">
            <v>7781431.75</v>
          </cell>
          <cell r="AC41">
            <v>9047860.25</v>
          </cell>
          <cell r="AH41">
            <v>5065714</v>
          </cell>
          <cell r="AI41">
            <v>31125727</v>
          </cell>
          <cell r="AJ41">
            <v>36191441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5328-3CA9-477C-8B80-493FDDC86698}">
  <sheetPr>
    <tabColor theme="0"/>
  </sheetPr>
  <dimension ref="A1:AP347"/>
  <sheetViews>
    <sheetView tabSelected="1" zoomScaleNormal="100" workbookViewId="0">
      <pane xSplit="4" ySplit="2" topLeftCell="E3" activePane="bottomRight" state="frozen"/>
      <selection activeCell="Y64" sqref="Y64"/>
      <selection pane="topRight" activeCell="Y64" sqref="Y64"/>
      <selection pane="bottomLeft" activeCell="Y64" sqref="Y64"/>
      <selection pane="bottomRight" activeCell="AQ1" sqref="AQ1:AT1048576"/>
    </sheetView>
  </sheetViews>
  <sheetFormatPr defaultColWidth="9.109375" defaultRowHeight="13.8" x14ac:dyDescent="0.3"/>
  <cols>
    <col min="1" max="1" width="12.33203125" style="25" bestFit="1" customWidth="1"/>
    <col min="2" max="2" width="60.6640625" style="18" customWidth="1"/>
    <col min="3" max="3" width="7.44140625" style="18" customWidth="1"/>
    <col min="4" max="4" width="8.6640625" style="18" customWidth="1"/>
    <col min="5" max="5" width="6" style="58" customWidth="1"/>
    <col min="6" max="6" width="14.5546875" style="58" customWidth="1"/>
    <col min="7" max="7" width="14.5546875" style="25" hidden="1" customWidth="1"/>
    <col min="8" max="8" width="16.109375" style="25" hidden="1" customWidth="1"/>
    <col min="9" max="9" width="14.5546875" style="25" bestFit="1" customWidth="1"/>
    <col min="10" max="10" width="18.6640625" style="25" customWidth="1"/>
    <col min="11" max="11" width="15.109375" style="25" customWidth="1"/>
    <col min="12" max="12" width="15" style="25" customWidth="1"/>
    <col min="13" max="13" width="13.5546875" style="25" customWidth="1"/>
    <col min="14" max="16" width="14.5546875" style="25" customWidth="1"/>
    <col min="17" max="19" width="14.5546875" style="25" bestFit="1" customWidth="1"/>
    <col min="20" max="20" width="13.5546875" style="25" customWidth="1"/>
    <col min="21" max="21" width="15.109375" style="25" customWidth="1"/>
    <col min="22" max="22" width="2.6640625" style="25" customWidth="1"/>
    <col min="23" max="23" width="14.5546875" style="25" customWidth="1"/>
    <col min="24" max="24" width="15.33203125" style="25" customWidth="1"/>
    <col min="25" max="25" width="14.88671875" style="25" customWidth="1"/>
    <col min="26" max="26" width="16.5546875" style="25" customWidth="1"/>
    <col min="27" max="27" width="13.5546875" style="25" customWidth="1"/>
    <col min="28" max="30" width="14.5546875" style="25" customWidth="1"/>
    <col min="31" max="34" width="13.5546875" style="25" customWidth="1"/>
    <col min="35" max="35" width="14.6640625" style="25" bestFit="1" customWidth="1"/>
    <col min="36" max="36" width="15.5546875" style="25" bestFit="1" customWidth="1"/>
    <col min="37" max="37" width="14.109375" style="26" bestFit="1" customWidth="1"/>
    <col min="38" max="38" width="14.109375" style="26" customWidth="1"/>
    <col min="39" max="39" width="9.109375" style="25"/>
    <col min="40" max="40" width="11" style="25" bestFit="1" customWidth="1"/>
    <col min="41" max="41" width="14.5546875" style="25" customWidth="1"/>
    <col min="42" max="16384" width="9.109375" style="25"/>
  </cols>
  <sheetData>
    <row r="1" spans="1:41" s="1" customFormat="1" x14ac:dyDescent="0.3">
      <c r="B1" s="2"/>
      <c r="C1" s="2"/>
      <c r="D1" s="2"/>
      <c r="E1" s="3"/>
      <c r="F1" s="3"/>
      <c r="K1" s="4" t="s">
        <v>0</v>
      </c>
      <c r="L1" s="5">
        <f>[1]Summary!C16+[1]Summary!C17</f>
        <v>556017308</v>
      </c>
      <c r="M1" s="5">
        <f>'[1]CAH 101% of cost'!$AV$47</f>
        <v>5065714</v>
      </c>
      <c r="N1" s="5"/>
      <c r="O1" s="5"/>
      <c r="P1" s="5"/>
      <c r="Q1" s="5"/>
      <c r="R1" s="5"/>
      <c r="S1" s="5"/>
      <c r="T1" s="5"/>
      <c r="U1" s="5">
        <f>SUM(L1:M1)</f>
        <v>561083022</v>
      </c>
      <c r="W1" s="6"/>
      <c r="X1" s="6"/>
      <c r="Y1" s="4" t="s">
        <v>1</v>
      </c>
      <c r="Z1" s="5">
        <f>[1]Summary!C19+[1]Summary!C20</f>
        <v>158202055</v>
      </c>
      <c r="AA1" s="5">
        <f>ROUND('[1]CAH 101% of cost'!$BL$47,0)</f>
        <v>31125727</v>
      </c>
      <c r="AB1" s="5"/>
      <c r="AC1" s="5"/>
      <c r="AD1" s="5"/>
      <c r="AE1" s="5"/>
      <c r="AF1" s="5"/>
      <c r="AG1" s="5"/>
      <c r="AH1" s="5"/>
      <c r="AI1" s="5">
        <f>SUM(Z1:AA1)</f>
        <v>189327782</v>
      </c>
      <c r="AJ1" s="6"/>
      <c r="AK1" s="7"/>
      <c r="AL1" s="7"/>
    </row>
    <row r="2" spans="1:41" s="15" customFormat="1" ht="55.2" x14ac:dyDescent="0.3">
      <c r="A2" s="8" t="s">
        <v>2</v>
      </c>
      <c r="B2" s="8" t="s">
        <v>3</v>
      </c>
      <c r="C2" s="8" t="s">
        <v>4</v>
      </c>
      <c r="D2" s="9" t="s">
        <v>5</v>
      </c>
      <c r="E2" s="10" t="s">
        <v>6</v>
      </c>
      <c r="F2" s="10" t="s">
        <v>7</v>
      </c>
      <c r="G2" s="8" t="s">
        <v>8</v>
      </c>
      <c r="H2" s="11"/>
      <c r="I2" s="10" t="s">
        <v>9</v>
      </c>
      <c r="J2" s="9" t="s">
        <v>10</v>
      </c>
      <c r="K2" s="9" t="s">
        <v>11</v>
      </c>
      <c r="L2" s="12" t="s">
        <v>12</v>
      </c>
      <c r="M2" s="12" t="s">
        <v>13</v>
      </c>
      <c r="N2" s="12" t="s">
        <v>12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3" t="s">
        <v>20</v>
      </c>
      <c r="V2" s="14"/>
      <c r="W2" s="9" t="s">
        <v>21</v>
      </c>
      <c r="X2" s="9" t="s">
        <v>22</v>
      </c>
      <c r="Y2" s="9" t="s">
        <v>23</v>
      </c>
      <c r="Z2" s="12" t="s">
        <v>24</v>
      </c>
      <c r="AA2" s="12" t="s">
        <v>25</v>
      </c>
      <c r="AB2" s="12" t="s">
        <v>26</v>
      </c>
      <c r="AC2" s="12" t="s">
        <v>27</v>
      </c>
      <c r="AD2" s="12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3" t="s">
        <v>33</v>
      </c>
      <c r="AK2" s="16"/>
      <c r="AL2" s="16"/>
    </row>
    <row r="3" spans="1:41" x14ac:dyDescent="0.3">
      <c r="A3" s="17"/>
      <c r="C3" s="19"/>
      <c r="E3" s="20"/>
      <c r="F3" s="21"/>
      <c r="G3" s="22"/>
      <c r="H3" s="22"/>
      <c r="I3" s="22"/>
      <c r="J3" s="2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2"/>
      <c r="Z3" s="24"/>
      <c r="AA3" s="22"/>
      <c r="AB3" s="22"/>
      <c r="AC3" s="22"/>
      <c r="AD3" s="22"/>
      <c r="AE3" s="22"/>
      <c r="AF3" s="22"/>
      <c r="AG3" s="22"/>
      <c r="AH3" s="22"/>
      <c r="AI3" s="22"/>
    </row>
    <row r="4" spans="1:41" s="35" customFormat="1" x14ac:dyDescent="0.3">
      <c r="A4" s="27"/>
      <c r="B4" s="28" t="s">
        <v>34</v>
      </c>
      <c r="C4" s="29"/>
      <c r="D4" s="30"/>
      <c r="E4" s="31"/>
      <c r="F4" s="32"/>
      <c r="G4" s="32"/>
      <c r="H4" s="32"/>
      <c r="I4" s="32"/>
      <c r="J4" s="33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32"/>
      <c r="Z4" s="34"/>
      <c r="AA4" s="32"/>
      <c r="AB4" s="32"/>
      <c r="AC4" s="32"/>
      <c r="AD4" s="32"/>
      <c r="AE4" s="32"/>
      <c r="AF4" s="32"/>
      <c r="AG4" s="32"/>
      <c r="AH4" s="32"/>
      <c r="AI4" s="32"/>
      <c r="AK4" s="36"/>
      <c r="AL4" s="36"/>
    </row>
    <row r="5" spans="1:41" x14ac:dyDescent="0.3">
      <c r="A5" s="102" t="s">
        <v>35</v>
      </c>
      <c r="B5" s="120" t="s">
        <v>36</v>
      </c>
      <c r="C5" s="19" t="str">
        <f>IFERROR(VLOOKUP(A5,'[1]SHOPP UPL SFY2022 Combined OUT'!$A:$F,6,FALSE),IFERROR(VLOOKUP(A5,'[1]SHOPP UPL SFY2022 Combined INP'!$A:$F,6,FALSE),VLOOKUP(A5,'[1]DRG UPL SFY22 Combined'!$A:$J,10,FALSE)))</f>
        <v>Yes</v>
      </c>
      <c r="D5" s="18">
        <v>1</v>
      </c>
      <c r="E5" s="20">
        <v>1</v>
      </c>
      <c r="F5" s="21">
        <f t="shared" ref="F5:F55" si="0">G5+W5</f>
        <v>17523958.360000022</v>
      </c>
      <c r="G5" s="22">
        <f>IFERROR(IF(C5="No",(VLOOKUP($A5,'[1]Cost UPL SFY22 Combine'!$B:$AS,17,FALSE)+VLOOKUP($A5,'[1]Cost UPL SFY22 Combine'!$B:$AS,18,FALSE)+VLOOKUP($A5,'[1]Cost UPL SFY22 Combine'!$B:$AS,19,FALSE)),(VLOOKUP($A5,'[1]DRG UPL SFY22 Combined'!$A:$AZ,18,FALSE)+VLOOKUP($A5,'[1]DRG UPL SFY22 Combined'!$A:$AZ,19,FALSE)+VLOOKUP($A5,'[1]DRG UPL SFY22 Combined'!$A:$AZ,22,FALSE))),0)</f>
        <v>11170716.52</v>
      </c>
      <c r="H5" s="22"/>
      <c r="I5" s="22">
        <f>G5+H5</f>
        <v>11170716.52</v>
      </c>
      <c r="J5" s="23">
        <f t="shared" ref="J5:J55" si="1">IF($E5=1,I5/$I$110,0)</f>
        <v>2.0863316525656275E-2</v>
      </c>
      <c r="K5" s="22">
        <f>IFERROR(IF(C5="No",(VLOOKUP($A5,'[1]SHOPP UPL SFY2022 Combined INP'!$A:$AL,36,FALSE)),VLOOKUP($A5,'[1]DRG UPL SFY22 Combined'!$A:$AW,48,FALSE)),0)</f>
        <v>10457823.031885773</v>
      </c>
      <c r="L5" s="22">
        <f t="shared" ref="L5:L55" si="2">IF($E5=1,ROUND($J5*(L$113+L$114),0),0)</f>
        <v>10023793</v>
      </c>
      <c r="M5" s="22">
        <f>(IFERROR(VLOOKUP($A5,'[1]CAH 101% of cost'!$A$3:$BJ$43,48,FALSE),0))</f>
        <v>0</v>
      </c>
      <c r="N5" s="22">
        <f>L5+M5</f>
        <v>10023793</v>
      </c>
      <c r="O5" s="22">
        <v>2365615.15</v>
      </c>
      <c r="P5" s="22">
        <f>ROUND($N5*23.6%,2)</f>
        <v>2365615.15</v>
      </c>
      <c r="Q5" s="22">
        <f t="shared" ref="Q5:Q55" si="3">ROUND($N5*25%,2)-(O5-P5)</f>
        <v>2505948.25</v>
      </c>
      <c r="R5" s="22">
        <f t="shared" ref="R5:S23" si="4">ROUND($N5*25%,2)</f>
        <v>2505948.25</v>
      </c>
      <c r="S5" s="22">
        <f t="shared" si="4"/>
        <v>2505948.25</v>
      </c>
      <c r="T5" s="22">
        <f t="shared" ref="T5:T55" si="5">ROUND($N5*1.4%,2)</f>
        <v>140333.1</v>
      </c>
      <c r="U5" s="22">
        <f t="shared" ref="U5:U55" si="6">+K5-(L5+M5)</f>
        <v>434030.03188577294</v>
      </c>
      <c r="V5" s="22"/>
      <c r="W5" s="22">
        <f>IFERROR(VLOOKUP($A5,'[1]Cost UPL SFY22 Combine'!$B:$AG,31,FALSE),0)+IFERROR(VLOOKUP($A5,'[1]Cost UPL SFY22 Combine'!$B:$AG,32,FALSE),0)</f>
        <v>6353241.8400000203</v>
      </c>
      <c r="X5" s="23">
        <f t="shared" ref="X5:X55" si="7">IF($E5=1,W5/$W$110,0)</f>
        <v>1.9625780784644206E-2</v>
      </c>
      <c r="Y5" s="22">
        <f>IFERROR(VLOOKUP($A5,'[1]SHOPP UPL SFY2022 Combined OUT'!$A:$AH,33,FALSE),0)</f>
        <v>1812033.8184211608</v>
      </c>
      <c r="Z5" s="24">
        <f t="shared" ref="Z5:Z55" si="8">IF($E5=1,ROUND($X5*(Z$113+Z$114),0),0)</f>
        <v>2682316</v>
      </c>
      <c r="AA5" s="22">
        <f>(IFERROR(VLOOKUP(A5,'[1]CAH 101% of cost'!$A$3:$BP$43,64,FALSE),0))</f>
        <v>0</v>
      </c>
      <c r="AB5" s="22">
        <f t="shared" ref="AB5:AB55" si="9">Z5+AA5</f>
        <v>2682316</v>
      </c>
      <c r="AC5" s="22">
        <v>632950.348</v>
      </c>
      <c r="AD5" s="22">
        <f>AB5*23.6%</f>
        <v>633026.576</v>
      </c>
      <c r="AE5" s="22">
        <f>ROUND($AB5*25%,2)-(AC5-AD5)</f>
        <v>670655.228</v>
      </c>
      <c r="AF5" s="22">
        <f>ROUND($AB5*25%,2)</f>
        <v>670579</v>
      </c>
      <c r="AG5" s="22">
        <f>ROUND($AB5*25%,2)</f>
        <v>670579</v>
      </c>
      <c r="AH5" s="22">
        <f>ROUND($AB5*1.4%,2)</f>
        <v>37552.42</v>
      </c>
      <c r="AI5" s="22">
        <f t="shared" ref="AI5:AI55" si="10">+Y5-(Z5+AA5)</f>
        <v>-870282.1815788392</v>
      </c>
      <c r="AJ5" s="26"/>
      <c r="AO5" s="26"/>
    </row>
    <row r="6" spans="1:41" x14ac:dyDescent="0.3">
      <c r="A6" s="104" t="s">
        <v>37</v>
      </c>
      <c r="B6" s="120" t="s">
        <v>38</v>
      </c>
      <c r="C6" s="19" t="str">
        <f>IFERROR(VLOOKUP(A6,'[1]SHOPP UPL SFY2022 Combined OUT'!$A:$F,6,FALSE),IFERROR(VLOOKUP(A6,'[1]SHOPP UPL SFY2022 Combined INP'!$A:$F,6,FALSE),VLOOKUP(A6,'[1]DRG UPL SFY22 Combined'!$A:$J,10,FALSE)))</f>
        <v>Yes</v>
      </c>
      <c r="D6" s="18">
        <v>1</v>
      </c>
      <c r="E6" s="20">
        <v>1</v>
      </c>
      <c r="F6" s="21">
        <f t="shared" si="0"/>
        <v>16592719.009999992</v>
      </c>
      <c r="G6" s="22">
        <f>IFERROR(IF(C6="No",(VLOOKUP($A6,'[1]Cost UPL SFY22 Combine'!$B:$AS,17,FALSE)+VLOOKUP($A6,'[1]Cost UPL SFY22 Combine'!$B:$AS,18,FALSE)+VLOOKUP($A6,'[1]Cost UPL SFY22 Combine'!$B:$AS,19,FALSE)),(VLOOKUP($A6,'[1]DRG UPL SFY22 Combined'!$A:$AZ,18,FALSE)+VLOOKUP($A6,'[1]DRG UPL SFY22 Combined'!$A:$AZ,19,FALSE)+VLOOKUP($A6,'[1]DRG UPL SFY22 Combined'!$A:$AZ,22,FALSE))),0)</f>
        <v>8712194.120000001</v>
      </c>
      <c r="H6" s="22"/>
      <c r="I6" s="22">
        <f t="shared" ref="I6:I55" si="11">G6+H6</f>
        <v>8712194.120000001</v>
      </c>
      <c r="J6" s="23">
        <f t="shared" si="1"/>
        <v>1.627158501722694E-2</v>
      </c>
      <c r="K6" s="22">
        <f>IFERROR(IF(C6="No",(VLOOKUP($A6,'[1]SHOPP UPL SFY2022 Combined INP'!$A:$AL,36,FALSE)),VLOOKUP($A6,'[1]DRG UPL SFY22 Combined'!$A:$AW,48,FALSE)),0)</f>
        <v>10766714.788083404</v>
      </c>
      <c r="L6" s="22">
        <f t="shared" si="2"/>
        <v>7817693</v>
      </c>
      <c r="M6" s="22">
        <f>(IFERROR(VLOOKUP($A6,'[1]CAH 101% of cost'!$A$3:$BJ$43,48,FALSE),0))</f>
        <v>0</v>
      </c>
      <c r="N6" s="22">
        <f t="shared" ref="N6:N55" si="12">L6+M6</f>
        <v>7817693</v>
      </c>
      <c r="O6" s="22">
        <v>1844975.55</v>
      </c>
      <c r="P6" s="22">
        <f t="shared" ref="P6:P55" si="13">ROUND($N6*23.6%,2)</f>
        <v>1844975.55</v>
      </c>
      <c r="Q6" s="22">
        <f t="shared" si="3"/>
        <v>1954423.25</v>
      </c>
      <c r="R6" s="22">
        <f t="shared" si="4"/>
        <v>1954423.25</v>
      </c>
      <c r="S6" s="22">
        <f t="shared" si="4"/>
        <v>1954423.25</v>
      </c>
      <c r="T6" s="22">
        <f t="shared" si="5"/>
        <v>109447.7</v>
      </c>
      <c r="U6" s="22">
        <f t="shared" si="6"/>
        <v>2949021.7880834043</v>
      </c>
      <c r="V6" s="22"/>
      <c r="W6" s="22">
        <f>IFERROR(VLOOKUP($A6,'[1]Cost UPL SFY22 Combine'!$B:$AG,31,FALSE),0)+IFERROR(VLOOKUP($A6,'[1]Cost UPL SFY22 Combine'!$B:$AG,32,FALSE),0)</f>
        <v>7880524.8899999913</v>
      </c>
      <c r="X6" s="23">
        <f t="shared" si="7"/>
        <v>2.4343706387079975E-2</v>
      </c>
      <c r="Y6" s="22">
        <f>IFERROR(VLOOKUP($A6,'[1]SHOPP UPL SFY2022 Combined OUT'!$A:$AH,33,FALSE),0)</f>
        <v>983554.83436672017</v>
      </c>
      <c r="Z6" s="24">
        <f t="shared" si="8"/>
        <v>3327130</v>
      </c>
      <c r="AA6" s="22">
        <f>(IFERROR(VLOOKUP(A6,'[1]CAH 101% of cost'!$A$3:$BP$43,64,FALSE),0))</f>
        <v>0</v>
      </c>
      <c r="AB6" s="22">
        <f t="shared" si="9"/>
        <v>3327130</v>
      </c>
      <c r="AC6" s="22">
        <v>785107.80800000008</v>
      </c>
      <c r="AD6" s="22">
        <f t="shared" ref="AD6:AD55" si="14">AB6*23.6%</f>
        <v>785202.68</v>
      </c>
      <c r="AE6" s="22">
        <f t="shared" ref="AE6:AE55" si="15">ROUND($AB6*25%,2)-(AC6-AD6)</f>
        <v>831877.37199999997</v>
      </c>
      <c r="AF6" s="22">
        <f t="shared" ref="AF6:AG35" si="16">ROUND($AB6*25%,2)</f>
        <v>831782.5</v>
      </c>
      <c r="AG6" s="22">
        <f t="shared" si="16"/>
        <v>831782.5</v>
      </c>
      <c r="AH6" s="22">
        <f t="shared" ref="AH6:AH55" si="17">ROUND($AB6*1.4%,2)</f>
        <v>46579.82</v>
      </c>
      <c r="AI6" s="22">
        <f t="shared" si="10"/>
        <v>-2343575.1656332798</v>
      </c>
      <c r="AJ6" s="26"/>
      <c r="AO6" s="26"/>
    </row>
    <row r="7" spans="1:41" x14ac:dyDescent="0.3">
      <c r="A7" s="104" t="s">
        <v>39</v>
      </c>
      <c r="B7" s="120" t="s">
        <v>40</v>
      </c>
      <c r="C7" s="19" t="str">
        <f>IFERROR(VLOOKUP(A7,'[1]SHOPP UPL SFY2022 Combined OUT'!$A:$F,6,FALSE),IFERROR(VLOOKUP(A7,'[1]SHOPP UPL SFY2022 Combined INP'!$A:$F,6,FALSE),VLOOKUP(A7,'[1]DRG UPL SFY22 Combined'!$A:$J,10,FALSE)))</f>
        <v>Yes</v>
      </c>
      <c r="D7" s="18">
        <v>1</v>
      </c>
      <c r="E7" s="20">
        <v>1</v>
      </c>
      <c r="F7" s="21">
        <f t="shared" si="0"/>
        <v>3913957.8799999896</v>
      </c>
      <c r="G7" s="22">
        <f>IFERROR(IF(C7="No",(VLOOKUP($A7,'[1]Cost UPL SFY22 Combine'!$B:$AS,17,FALSE)+VLOOKUP($A7,'[1]Cost UPL SFY22 Combine'!$B:$AS,18,FALSE)+VLOOKUP($A7,'[1]Cost UPL SFY22 Combine'!$B:$AS,19,FALSE)),(VLOOKUP($A7,'[1]DRG UPL SFY22 Combined'!$A:$AZ,18,FALSE)+VLOOKUP($A7,'[1]DRG UPL SFY22 Combined'!$A:$AZ,19,FALSE)+VLOOKUP($A7,'[1]DRG UPL SFY22 Combined'!$A:$AZ,22,FALSE))),0)</f>
        <v>923350.05</v>
      </c>
      <c r="H7" s="22"/>
      <c r="I7" s="22">
        <f t="shared" si="11"/>
        <v>923350.05</v>
      </c>
      <c r="J7" s="23">
        <f t="shared" si="1"/>
        <v>1.7245218176148427E-3</v>
      </c>
      <c r="K7" s="22">
        <f>IFERROR(IF(C7="No",(VLOOKUP($A7,'[1]SHOPP UPL SFY2022 Combined INP'!$A:$AL,36,FALSE)),VLOOKUP($A7,'[1]DRG UPL SFY22 Combined'!$A:$AW,48,FALSE)),0)</f>
        <v>1345350.3172671634</v>
      </c>
      <c r="L7" s="22">
        <f t="shared" si="2"/>
        <v>828548</v>
      </c>
      <c r="M7" s="22">
        <f>(IFERROR(VLOOKUP($A7,'[1]CAH 101% of cost'!$A$3:$BJ$43,48,FALSE),0))</f>
        <v>0</v>
      </c>
      <c r="N7" s="22">
        <f t="shared" si="12"/>
        <v>828548</v>
      </c>
      <c r="O7" s="22">
        <v>195537.33</v>
      </c>
      <c r="P7" s="22">
        <f t="shared" si="13"/>
        <v>195537.33</v>
      </c>
      <c r="Q7" s="22">
        <f t="shared" si="3"/>
        <v>207137</v>
      </c>
      <c r="R7" s="22">
        <f t="shared" si="4"/>
        <v>207137</v>
      </c>
      <c r="S7" s="22">
        <f t="shared" si="4"/>
        <v>207137</v>
      </c>
      <c r="T7" s="22">
        <f t="shared" si="5"/>
        <v>11599.67</v>
      </c>
      <c r="U7" s="22">
        <f t="shared" si="6"/>
        <v>516802.31726716342</v>
      </c>
      <c r="V7" s="22"/>
      <c r="W7" s="22">
        <f>IFERROR(VLOOKUP($A7,'[1]Cost UPL SFY22 Combine'!$B:$AG,31,FALSE),0)+IFERROR(VLOOKUP($A7,'[1]Cost UPL SFY22 Combine'!$B:$AG,32,FALSE),0)</f>
        <v>2990607.8299999898</v>
      </c>
      <c r="X7" s="23">
        <f t="shared" si="7"/>
        <v>9.238277900093305E-3</v>
      </c>
      <c r="Y7" s="22">
        <f>IFERROR(VLOOKUP($A7,'[1]SHOPP UPL SFY2022 Combined OUT'!$A:$AH,33,FALSE),0)</f>
        <v>564103.47885130299</v>
      </c>
      <c r="Z7" s="24">
        <f t="shared" si="8"/>
        <v>1262624</v>
      </c>
      <c r="AA7" s="22">
        <f>(IFERROR(VLOOKUP(A7,'[1]CAH 101% of cost'!$A$3:$BP$43,64,FALSE),0))</f>
        <v>0</v>
      </c>
      <c r="AB7" s="22">
        <f t="shared" si="9"/>
        <v>1262624</v>
      </c>
      <c r="AC7" s="22">
        <v>297943.39199999999</v>
      </c>
      <c r="AD7" s="22">
        <f t="shared" si="14"/>
        <v>297979.26400000002</v>
      </c>
      <c r="AE7" s="22">
        <f t="shared" si="15"/>
        <v>315691.87200000003</v>
      </c>
      <c r="AF7" s="22">
        <f t="shared" si="16"/>
        <v>315656</v>
      </c>
      <c r="AG7" s="22">
        <f t="shared" si="16"/>
        <v>315656</v>
      </c>
      <c r="AH7" s="22">
        <f t="shared" si="17"/>
        <v>17676.740000000002</v>
      </c>
      <c r="AI7" s="22">
        <f t="shared" si="10"/>
        <v>-698520.52114869701</v>
      </c>
      <c r="AJ7" s="26"/>
      <c r="AO7" s="26"/>
    </row>
    <row r="8" spans="1:41" x14ac:dyDescent="0.3">
      <c r="A8" s="114" t="s">
        <v>41</v>
      </c>
      <c r="B8" s="120" t="s">
        <v>42</v>
      </c>
      <c r="C8" s="19" t="str">
        <f>IFERROR(VLOOKUP(A8,'[1]SHOPP UPL SFY2022 Combined OUT'!$A:$F,6,FALSE),IFERROR(VLOOKUP(A8,'[1]SHOPP UPL SFY2022 Combined INP'!$A:$F,6,FALSE),VLOOKUP(A8,'[1]DRG UPL SFY22 Combined'!$A:$J,10,FALSE)))</f>
        <v>Yes</v>
      </c>
      <c r="D8" s="18">
        <v>1</v>
      </c>
      <c r="E8" s="20">
        <v>1</v>
      </c>
      <c r="F8" s="21">
        <f t="shared" si="0"/>
        <v>2516086.1861846824</v>
      </c>
      <c r="G8" s="22">
        <f>IFERROR(IF(C8="No",(VLOOKUP($A8,'[1]Cost UPL SFY22 Combine'!$B:$AS,17,FALSE)+VLOOKUP($A8,'[1]Cost UPL SFY22 Combine'!$B:$AS,18,FALSE)+VLOOKUP($A8,'[1]Cost UPL SFY22 Combine'!$B:$AS,19,FALSE)),(VLOOKUP($A8,'[1]DRG UPL SFY22 Combined'!$A:$AZ,18,FALSE)+VLOOKUP($A8,'[1]DRG UPL SFY22 Combined'!$A:$AZ,19,FALSE)+VLOOKUP($A8,'[1]DRG UPL SFY22 Combined'!$A:$AZ,22,FALSE))),0)</f>
        <v>41369.339999999997</v>
      </c>
      <c r="H8" s="22"/>
      <c r="I8" s="22">
        <f t="shared" si="11"/>
        <v>41369.339999999997</v>
      </c>
      <c r="J8" s="23">
        <f t="shared" si="1"/>
        <v>7.7264661880211525E-5</v>
      </c>
      <c r="K8" s="22">
        <f>IFERROR(IF(C8="No",(VLOOKUP($A8,'[1]SHOPP UPL SFY2022 Combined INP'!$A:$AL,36,FALSE)),VLOOKUP($A8,'[1]DRG UPL SFY22 Combined'!$A:$AW,48,FALSE)),0)</f>
        <v>37219.77858994421</v>
      </c>
      <c r="L8" s="22">
        <f t="shared" si="2"/>
        <v>37122</v>
      </c>
      <c r="M8" s="22">
        <f>(IFERROR(VLOOKUP($A8,'[1]CAH 101% of cost'!$A$3:$BJ$43,48,FALSE),0))</f>
        <v>0</v>
      </c>
      <c r="N8" s="22">
        <f t="shared" si="12"/>
        <v>37122</v>
      </c>
      <c r="O8" s="22">
        <v>8760.7900000000009</v>
      </c>
      <c r="P8" s="22">
        <f t="shared" si="13"/>
        <v>8760.7900000000009</v>
      </c>
      <c r="Q8" s="22">
        <f t="shared" si="3"/>
        <v>9280.5</v>
      </c>
      <c r="R8" s="22">
        <f t="shared" si="4"/>
        <v>9280.5</v>
      </c>
      <c r="S8" s="22">
        <f t="shared" si="4"/>
        <v>9280.5</v>
      </c>
      <c r="T8" s="22">
        <f t="shared" si="5"/>
        <v>519.71</v>
      </c>
      <c r="U8" s="22">
        <f t="shared" si="6"/>
        <v>97.778589944209671</v>
      </c>
      <c r="V8" s="22"/>
      <c r="W8" s="22">
        <f>IFERROR(VLOOKUP($A8,'[1]Cost UPL SFY22 Combine'!$B:$AG,31,FALSE),0)+IFERROR(VLOOKUP($A8,'[1]Cost UPL SFY22 Combine'!$B:$AG,32,FALSE),0)</f>
        <v>2474716.8461846826</v>
      </c>
      <c r="X8" s="23">
        <f t="shared" si="7"/>
        <v>7.6446405709760454E-3</v>
      </c>
      <c r="Y8" s="22">
        <f>IFERROR(VLOOKUP($A8,'[1]SHOPP UPL SFY2022 Combined OUT'!$A:$AH,33,FALSE),0)</f>
        <v>66673.689568034082</v>
      </c>
      <c r="Z8" s="24">
        <f t="shared" si="8"/>
        <v>1044817</v>
      </c>
      <c r="AA8" s="22">
        <f>(IFERROR(VLOOKUP(A8,'[1]CAH 101% of cost'!$A$3:$BP$43,64,FALSE),0))</f>
        <v>0</v>
      </c>
      <c r="AB8" s="22">
        <f t="shared" si="9"/>
        <v>1044817</v>
      </c>
      <c r="AC8" s="22">
        <v>246547.07600000003</v>
      </c>
      <c r="AD8" s="22">
        <f t="shared" si="14"/>
        <v>246576.81200000001</v>
      </c>
      <c r="AE8" s="22">
        <f t="shared" si="15"/>
        <v>261233.98599999998</v>
      </c>
      <c r="AF8" s="22">
        <f t="shared" si="16"/>
        <v>261204.25</v>
      </c>
      <c r="AG8" s="22">
        <f t="shared" si="16"/>
        <v>261204.25</v>
      </c>
      <c r="AH8" s="22">
        <f t="shared" si="17"/>
        <v>14627.44</v>
      </c>
      <c r="AI8" s="22">
        <f t="shared" si="10"/>
        <v>-978143.31043196586</v>
      </c>
      <c r="AJ8" s="26"/>
      <c r="AO8" s="26"/>
    </row>
    <row r="9" spans="1:41" x14ac:dyDescent="0.3">
      <c r="A9" s="115" t="s">
        <v>43</v>
      </c>
      <c r="B9" s="120" t="s">
        <v>44</v>
      </c>
      <c r="C9" s="19" t="str">
        <f>IFERROR(VLOOKUP(A9,'[1]SHOPP UPL SFY2022 Combined OUT'!$A:$F,6,FALSE),IFERROR(VLOOKUP(A9,'[1]SHOPP UPL SFY2022 Combined INP'!$A:$F,6,FALSE),VLOOKUP(A9,'[1]DRG UPL SFY22 Combined'!$A:$J,10,FALSE)))</f>
        <v>No</v>
      </c>
      <c r="D9" s="18">
        <v>1</v>
      </c>
      <c r="E9" s="20">
        <v>1</v>
      </c>
      <c r="F9" s="21">
        <f t="shared" si="0"/>
        <v>10080648.539999999</v>
      </c>
      <c r="G9" s="22">
        <f>IFERROR(IF(C9="No",(VLOOKUP($A9,'[1]Cost UPL SFY22 Combine'!$B:$AS,17,FALSE)+VLOOKUP($A9,'[1]Cost UPL SFY22 Combine'!$B:$AS,18,FALSE)+VLOOKUP($A9,'[1]Cost UPL SFY22 Combine'!$B:$AS,19,FALSE)),(VLOOKUP($A9,'[1]DRG UPL SFY22 Combined'!$A:$AZ,18,FALSE)+VLOOKUP($A9,'[1]DRG UPL SFY22 Combined'!$A:$AZ,19,FALSE)+VLOOKUP($A9,'[1]DRG UPL SFY22 Combined'!$A:$AZ,22,FALSE))),0)</f>
        <v>10080648.539999999</v>
      </c>
      <c r="H9" s="22"/>
      <c r="I9" s="22">
        <f t="shared" si="11"/>
        <v>10080648.539999999</v>
      </c>
      <c r="J9" s="23">
        <f t="shared" si="1"/>
        <v>1.8827419073554182E-2</v>
      </c>
      <c r="K9" s="22">
        <f>IFERROR(IF(C9="No",(VLOOKUP($A9,'[1]SHOPP UPL SFY2022 Combined INP'!$A:$AL,36,FALSE)),VLOOKUP($A9,'[1]DRG UPL SFY22 Combined'!$A:$AW,48,FALSE)),0)</f>
        <v>2578246.1747945938</v>
      </c>
      <c r="L9" s="22">
        <f t="shared" si="2"/>
        <v>9045645</v>
      </c>
      <c r="M9" s="22">
        <f>(IFERROR(VLOOKUP($A9,'[1]CAH 101% of cost'!$A$3:$BJ$43,48,FALSE),0))</f>
        <v>0</v>
      </c>
      <c r="N9" s="22">
        <f t="shared" si="12"/>
        <v>9045645</v>
      </c>
      <c r="O9" s="22">
        <v>2134772.2200000002</v>
      </c>
      <c r="P9" s="22">
        <f t="shared" si="13"/>
        <v>2134772.2200000002</v>
      </c>
      <c r="Q9" s="22">
        <f t="shared" si="3"/>
        <v>2261411.25</v>
      </c>
      <c r="R9" s="22">
        <f t="shared" si="4"/>
        <v>2261411.25</v>
      </c>
      <c r="S9" s="22">
        <f t="shared" si="4"/>
        <v>2261411.25</v>
      </c>
      <c r="T9" s="22">
        <f t="shared" si="5"/>
        <v>126639.03</v>
      </c>
      <c r="U9" s="22">
        <f t="shared" si="6"/>
        <v>-6467398.8252054062</v>
      </c>
      <c r="V9" s="22"/>
      <c r="W9" s="22">
        <f>IFERROR(VLOOKUP($A9,'[1]Cost UPL SFY22 Combine'!$B:$AG,31,FALSE),0)+IFERROR(VLOOKUP($A9,'[1]Cost UPL SFY22 Combine'!$B:$AG,32,FALSE),0)</f>
        <v>0</v>
      </c>
      <c r="X9" s="23">
        <f t="shared" si="7"/>
        <v>0</v>
      </c>
      <c r="Y9" s="22">
        <f>IFERROR(VLOOKUP($A9,'[1]SHOPP UPL SFY2022 Combined OUT'!$A:$AH,33,FALSE),0)</f>
        <v>0</v>
      </c>
      <c r="Z9" s="24">
        <f t="shared" si="8"/>
        <v>0</v>
      </c>
      <c r="AA9" s="22">
        <f>(IFERROR(VLOOKUP(A9,'[1]CAH 101% of cost'!$A$3:$BP$43,64,FALSE),0))</f>
        <v>0</v>
      </c>
      <c r="AB9" s="22">
        <f t="shared" si="9"/>
        <v>0</v>
      </c>
      <c r="AC9" s="22">
        <v>0</v>
      </c>
      <c r="AD9" s="22">
        <f t="shared" si="14"/>
        <v>0</v>
      </c>
      <c r="AE9" s="22">
        <f t="shared" si="15"/>
        <v>0</v>
      </c>
      <c r="AF9" s="22">
        <f t="shared" si="16"/>
        <v>0</v>
      </c>
      <c r="AG9" s="22">
        <f t="shared" si="16"/>
        <v>0</v>
      </c>
      <c r="AH9" s="22">
        <f t="shared" si="17"/>
        <v>0</v>
      </c>
      <c r="AI9" s="22">
        <f t="shared" si="10"/>
        <v>0</v>
      </c>
      <c r="AJ9" s="26"/>
      <c r="AO9" s="26"/>
    </row>
    <row r="10" spans="1:41" x14ac:dyDescent="0.3">
      <c r="A10" s="102" t="s">
        <v>45</v>
      </c>
      <c r="B10" s="120" t="s">
        <v>46</v>
      </c>
      <c r="C10" s="19" t="str">
        <f>IFERROR(VLOOKUP(A10,'[1]SHOPP UPL SFY2022 Combined OUT'!$A:$F,6,FALSE),IFERROR(VLOOKUP(A10,'[1]SHOPP UPL SFY2022 Combined INP'!$A:$F,6,FALSE),VLOOKUP(A10,'[1]DRG UPL SFY22 Combined'!$A:$J,10,FALSE)))</f>
        <v>Yes</v>
      </c>
      <c r="D10" s="18">
        <v>1</v>
      </c>
      <c r="E10" s="20">
        <v>1</v>
      </c>
      <c r="F10" s="21">
        <f t="shared" si="0"/>
        <v>2003145.49</v>
      </c>
      <c r="G10" s="22">
        <f>IFERROR(IF(C10="No",(VLOOKUP($A10,'[1]Cost UPL SFY22 Combine'!$B:$AS,17,FALSE)+VLOOKUP($A10,'[1]Cost UPL SFY22 Combine'!$B:$AS,18,FALSE)+VLOOKUP($A10,'[1]Cost UPL SFY22 Combine'!$B:$AS,19,FALSE)),(VLOOKUP($A10,'[1]DRG UPL SFY22 Combined'!$A:$AZ,18,FALSE)+VLOOKUP($A10,'[1]DRG UPL SFY22 Combined'!$A:$AZ,19,FALSE)+VLOOKUP($A10,'[1]DRG UPL SFY22 Combined'!$A:$AZ,22,FALSE))),0)</f>
        <v>595365.65999999992</v>
      </c>
      <c r="H10" s="22"/>
      <c r="I10" s="22">
        <f t="shared" si="11"/>
        <v>595365.65999999992</v>
      </c>
      <c r="J10" s="23">
        <f t="shared" si="1"/>
        <v>1.1119521465652816E-3</v>
      </c>
      <c r="K10" s="22">
        <f>IFERROR(IF(C10="No",(VLOOKUP($A10,'[1]SHOPP UPL SFY2022 Combined INP'!$A:$AL,36,FALSE)),VLOOKUP($A10,'[1]DRG UPL SFY22 Combined'!$A:$AW,48,FALSE)),0)</f>
        <v>695903.98083925247</v>
      </c>
      <c r="L10" s="22">
        <f t="shared" si="2"/>
        <v>534238</v>
      </c>
      <c r="M10" s="22">
        <f>(IFERROR(VLOOKUP($A10,'[1]CAH 101% of cost'!$A$3:$BJ$43,48,FALSE),0))</f>
        <v>0</v>
      </c>
      <c r="N10" s="22">
        <f t="shared" si="12"/>
        <v>534238</v>
      </c>
      <c r="O10" s="22">
        <v>126080.17</v>
      </c>
      <c r="P10" s="22">
        <f t="shared" si="13"/>
        <v>126080.17</v>
      </c>
      <c r="Q10" s="22">
        <f t="shared" si="3"/>
        <v>133559.5</v>
      </c>
      <c r="R10" s="22">
        <f t="shared" si="4"/>
        <v>133559.5</v>
      </c>
      <c r="S10" s="22">
        <f t="shared" si="4"/>
        <v>133559.5</v>
      </c>
      <c r="T10" s="22">
        <f t="shared" si="5"/>
        <v>7479.33</v>
      </c>
      <c r="U10" s="22">
        <f t="shared" si="6"/>
        <v>161665.98083925247</v>
      </c>
      <c r="V10" s="22"/>
      <c r="W10" s="22">
        <f>IFERROR(VLOOKUP($A10,'[1]Cost UPL SFY22 Combine'!$B:$AG,31,FALSE),0)+IFERROR(VLOOKUP($A10,'[1]Cost UPL SFY22 Combine'!$B:$AG,32,FALSE),0)</f>
        <v>1407779.83</v>
      </c>
      <c r="X10" s="23">
        <f t="shared" si="7"/>
        <v>4.3487685550820466E-3</v>
      </c>
      <c r="Y10" s="22">
        <f>IFERROR(VLOOKUP($A10,'[1]SHOPP UPL SFY2022 Combined OUT'!$A:$AH,33,FALSE),0)</f>
        <v>1240358.3356742037</v>
      </c>
      <c r="Z10" s="24">
        <f t="shared" si="8"/>
        <v>594360</v>
      </c>
      <c r="AA10" s="22">
        <f>(IFERROR(VLOOKUP(A10,'[1]CAH 101% of cost'!$A$3:$BP$43,64,FALSE),0))</f>
        <v>0</v>
      </c>
      <c r="AB10" s="22">
        <f t="shared" si="9"/>
        <v>594360</v>
      </c>
      <c r="AC10" s="22">
        <v>140251.96800000002</v>
      </c>
      <c r="AD10" s="22">
        <f t="shared" si="14"/>
        <v>140268.96000000002</v>
      </c>
      <c r="AE10" s="22">
        <f t="shared" si="15"/>
        <v>148606.992</v>
      </c>
      <c r="AF10" s="22">
        <f t="shared" si="16"/>
        <v>148590</v>
      </c>
      <c r="AG10" s="22">
        <f t="shared" si="16"/>
        <v>148590</v>
      </c>
      <c r="AH10" s="22">
        <f t="shared" si="17"/>
        <v>8321.0400000000009</v>
      </c>
      <c r="AI10" s="22">
        <f t="shared" si="10"/>
        <v>645998.3356742037</v>
      </c>
      <c r="AJ10" s="26"/>
      <c r="AO10" s="26"/>
    </row>
    <row r="11" spans="1:41" x14ac:dyDescent="0.3">
      <c r="A11" s="102" t="s">
        <v>47</v>
      </c>
      <c r="B11" s="120" t="s">
        <v>48</v>
      </c>
      <c r="C11" s="19" t="str">
        <f>IFERROR(VLOOKUP(A11,'[1]SHOPP UPL SFY2022 Combined OUT'!$A:$F,6,FALSE),IFERROR(VLOOKUP(A11,'[1]SHOPP UPL SFY2022 Combined INP'!$A:$F,6,FALSE),VLOOKUP(A11,'[1]DRG UPL SFY22 Combined'!$A:$J,10,FALSE)))</f>
        <v>Yes</v>
      </c>
      <c r="D11" s="18">
        <v>1</v>
      </c>
      <c r="E11" s="20">
        <v>1</v>
      </c>
      <c r="F11" s="21">
        <f t="shared" si="0"/>
        <v>12069084.020000147</v>
      </c>
      <c r="G11" s="22">
        <f>IFERROR(IF(C11="No",(VLOOKUP($A11,'[1]Cost UPL SFY22 Combine'!$B:$AS,17,FALSE)+VLOOKUP($A11,'[1]Cost UPL SFY22 Combine'!$B:$AS,18,FALSE)+VLOOKUP($A11,'[1]Cost UPL SFY22 Combine'!$B:$AS,19,FALSE)),(VLOOKUP($A11,'[1]DRG UPL SFY22 Combined'!$A:$AZ,18,FALSE)+VLOOKUP($A11,'[1]DRG UPL SFY22 Combined'!$A:$AZ,19,FALSE)+VLOOKUP($A11,'[1]DRG UPL SFY22 Combined'!$A:$AZ,22,FALSE))),0)</f>
        <v>3901104.49</v>
      </c>
      <c r="H11" s="22"/>
      <c r="I11" s="22">
        <f t="shared" si="11"/>
        <v>3901104.49</v>
      </c>
      <c r="J11" s="23">
        <f t="shared" si="1"/>
        <v>7.2860122829908587E-3</v>
      </c>
      <c r="K11" s="22">
        <f>IFERROR(IF(C11="No",(VLOOKUP($A11,'[1]SHOPP UPL SFY2022 Combined INP'!$A:$AL,36,FALSE)),VLOOKUP($A11,'[1]DRG UPL SFY22 Combined'!$A:$AW,48,FALSE)),0)</f>
        <v>4795684.8818393964</v>
      </c>
      <c r="L11" s="22">
        <f t="shared" si="2"/>
        <v>3500569</v>
      </c>
      <c r="M11" s="22">
        <f>(IFERROR(VLOOKUP($A11,'[1]CAH 101% of cost'!$A$3:$BJ$43,48,FALSE),0))</f>
        <v>0</v>
      </c>
      <c r="N11" s="22">
        <f t="shared" si="12"/>
        <v>3500569</v>
      </c>
      <c r="O11" s="22">
        <v>826134.28</v>
      </c>
      <c r="P11" s="22">
        <f t="shared" si="13"/>
        <v>826134.28</v>
      </c>
      <c r="Q11" s="22">
        <f t="shared" si="3"/>
        <v>875142.25</v>
      </c>
      <c r="R11" s="22">
        <f t="shared" si="4"/>
        <v>875142.25</v>
      </c>
      <c r="S11" s="22">
        <f t="shared" si="4"/>
        <v>875142.25</v>
      </c>
      <c r="T11" s="22">
        <f t="shared" si="5"/>
        <v>49007.97</v>
      </c>
      <c r="U11" s="22">
        <f t="shared" si="6"/>
        <v>1295115.8818393964</v>
      </c>
      <c r="V11" s="22"/>
      <c r="W11" s="22">
        <f>IFERROR(VLOOKUP($A11,'[1]Cost UPL SFY22 Combine'!$B:$AG,31,FALSE),0)+IFERROR(VLOOKUP($A11,'[1]Cost UPL SFY22 Combine'!$B:$AG,32,FALSE),0)</f>
        <v>8167979.5300001465</v>
      </c>
      <c r="X11" s="23">
        <f t="shared" si="7"/>
        <v>2.5231681674696579E-2</v>
      </c>
      <c r="Y11" s="22">
        <f>IFERROR(VLOOKUP($A11,'[1]SHOPP UPL SFY2022 Combined OUT'!$A:$AH,33,FALSE),0)</f>
        <v>1566329.3792435518</v>
      </c>
      <c r="Z11" s="24">
        <f t="shared" si="8"/>
        <v>3448492</v>
      </c>
      <c r="AA11" s="22">
        <f>(IFERROR(VLOOKUP(A11,'[1]CAH 101% of cost'!$A$3:$BP$43,64,FALSE),0))</f>
        <v>0</v>
      </c>
      <c r="AB11" s="22">
        <f t="shared" si="9"/>
        <v>3448492</v>
      </c>
      <c r="AC11" s="22">
        <v>813745.9360000001</v>
      </c>
      <c r="AD11" s="22">
        <f t="shared" si="14"/>
        <v>813844.11200000008</v>
      </c>
      <c r="AE11" s="22">
        <f t="shared" si="15"/>
        <v>862221.17599999998</v>
      </c>
      <c r="AF11" s="22">
        <f t="shared" si="16"/>
        <v>862123</v>
      </c>
      <c r="AG11" s="22">
        <f t="shared" si="16"/>
        <v>862123</v>
      </c>
      <c r="AH11" s="22">
        <f t="shared" si="17"/>
        <v>48278.89</v>
      </c>
      <c r="AI11" s="22">
        <f t="shared" si="10"/>
        <v>-1882162.6207564482</v>
      </c>
      <c r="AJ11" s="26"/>
      <c r="AO11" s="26"/>
    </row>
    <row r="12" spans="1:41" x14ac:dyDescent="0.3">
      <c r="A12" s="104" t="s">
        <v>49</v>
      </c>
      <c r="B12" s="120" t="s">
        <v>50</v>
      </c>
      <c r="C12" s="19" t="str">
        <f>IFERROR(VLOOKUP(A12,'[1]SHOPP UPL SFY2022 Combined OUT'!$A:$F,6,FALSE),IFERROR(VLOOKUP(A12,'[1]SHOPP UPL SFY2022 Combined INP'!$A:$F,6,FALSE),VLOOKUP(A12,'[1]DRG UPL SFY22 Combined'!$A:$J,10,FALSE)))</f>
        <v>Yes</v>
      </c>
      <c r="D12" s="18">
        <v>1</v>
      </c>
      <c r="E12" s="20">
        <v>1</v>
      </c>
      <c r="F12" s="21">
        <f t="shared" si="0"/>
        <v>6002167.4983861353</v>
      </c>
      <c r="G12" s="22">
        <f>IFERROR(IF(C12="No",(VLOOKUP($A12,'[1]Cost UPL SFY22 Combine'!$B:$AS,17,FALSE)+VLOOKUP($A12,'[1]Cost UPL SFY22 Combine'!$B:$AS,18,FALSE)+VLOOKUP($A12,'[1]Cost UPL SFY22 Combine'!$B:$AS,19,FALSE)),(VLOOKUP($A12,'[1]DRG UPL SFY22 Combined'!$A:$AZ,18,FALSE)+VLOOKUP($A12,'[1]DRG UPL SFY22 Combined'!$A:$AZ,19,FALSE)+VLOOKUP($A12,'[1]DRG UPL SFY22 Combined'!$A:$AZ,22,FALSE))),0)</f>
        <v>2039451.3000000003</v>
      </c>
      <c r="H12" s="22"/>
      <c r="I12" s="22">
        <f t="shared" si="11"/>
        <v>2039451.3000000003</v>
      </c>
      <c r="J12" s="23">
        <f t="shared" si="1"/>
        <v>3.8090410704076467E-3</v>
      </c>
      <c r="K12" s="22">
        <f>IFERROR(IF(C12="No",(VLOOKUP($A12,'[1]SHOPP UPL SFY2022 Combined INP'!$A:$AL,36,FALSE)),VLOOKUP($A12,'[1]DRG UPL SFY22 Combined'!$A:$AW,48,FALSE)),0)</f>
        <v>2070873.302779933</v>
      </c>
      <c r="L12" s="22">
        <f t="shared" si="2"/>
        <v>1830056</v>
      </c>
      <c r="M12" s="22">
        <f>(IFERROR(VLOOKUP($A12,'[1]CAH 101% of cost'!$A$3:$BJ$43,48,FALSE),0))</f>
        <v>0</v>
      </c>
      <c r="N12" s="22">
        <f t="shared" si="12"/>
        <v>1830056</v>
      </c>
      <c r="O12" s="22">
        <v>431893.22</v>
      </c>
      <c r="P12" s="22">
        <f t="shared" si="13"/>
        <v>431893.22</v>
      </c>
      <c r="Q12" s="22">
        <f t="shared" si="3"/>
        <v>457514</v>
      </c>
      <c r="R12" s="22">
        <f t="shared" si="4"/>
        <v>457514</v>
      </c>
      <c r="S12" s="22">
        <f t="shared" si="4"/>
        <v>457514</v>
      </c>
      <c r="T12" s="22">
        <f t="shared" si="5"/>
        <v>25620.78</v>
      </c>
      <c r="U12" s="22">
        <f t="shared" si="6"/>
        <v>240817.30277993297</v>
      </c>
      <c r="V12" s="22"/>
      <c r="W12" s="22">
        <f>IFERROR(VLOOKUP($A12,'[1]Cost UPL SFY22 Combine'!$B:$AG,31,FALSE),0)+IFERROR(VLOOKUP($A12,'[1]Cost UPL SFY22 Combine'!$B:$AG,32,FALSE),0)</f>
        <v>3962716.1983861346</v>
      </c>
      <c r="X12" s="23">
        <f t="shared" si="7"/>
        <v>1.2241215017447642E-2</v>
      </c>
      <c r="Y12" s="22">
        <f>IFERROR(VLOOKUP($A12,'[1]SHOPP UPL SFY2022 Combined OUT'!$A:$AH,33,FALSE),0)</f>
        <v>1448287.4589078822</v>
      </c>
      <c r="Z12" s="24">
        <f t="shared" si="8"/>
        <v>1673045</v>
      </c>
      <c r="AA12" s="22">
        <f>(IFERROR(VLOOKUP(A12,'[1]CAH 101% of cost'!$A$3:$BP$43,64,FALSE),0))</f>
        <v>0</v>
      </c>
      <c r="AB12" s="22">
        <f t="shared" si="9"/>
        <v>1673045</v>
      </c>
      <c r="AC12" s="22">
        <v>394790.94800000003</v>
      </c>
      <c r="AD12" s="22">
        <f t="shared" si="14"/>
        <v>394838.62000000005</v>
      </c>
      <c r="AE12" s="22">
        <f t="shared" si="15"/>
        <v>418308.92200000002</v>
      </c>
      <c r="AF12" s="22">
        <f t="shared" si="16"/>
        <v>418261.25</v>
      </c>
      <c r="AG12" s="22">
        <f t="shared" si="16"/>
        <v>418261.25</v>
      </c>
      <c r="AH12" s="22">
        <f t="shared" si="17"/>
        <v>23422.63</v>
      </c>
      <c r="AI12" s="22">
        <f t="shared" si="10"/>
        <v>-224757.54109211778</v>
      </c>
      <c r="AJ12" s="26"/>
      <c r="AO12" s="26"/>
    </row>
    <row r="13" spans="1:41" x14ac:dyDescent="0.3">
      <c r="A13" s="104" t="s">
        <v>51</v>
      </c>
      <c r="B13" s="120" t="s">
        <v>52</v>
      </c>
      <c r="C13" s="19" t="str">
        <f>IFERROR(VLOOKUP(A13,'[1]SHOPP UPL SFY2022 Combined OUT'!$A:$F,6,FALSE),IFERROR(VLOOKUP(A13,'[1]SHOPP UPL SFY2022 Combined INP'!$A:$F,6,FALSE),VLOOKUP(A13,'[1]DRG UPL SFY22 Combined'!$A:$J,10,FALSE)))</f>
        <v>Yes</v>
      </c>
      <c r="D13" s="18">
        <v>1</v>
      </c>
      <c r="E13" s="20">
        <v>1</v>
      </c>
      <c r="F13" s="21">
        <f t="shared" si="0"/>
        <v>2319261.56</v>
      </c>
      <c r="G13" s="22">
        <f>IFERROR(IF(C13="No",(VLOOKUP($A13,'[1]Cost UPL SFY22 Combine'!$B:$AS,17,FALSE)+VLOOKUP($A13,'[1]Cost UPL SFY22 Combine'!$B:$AS,18,FALSE)+VLOOKUP($A13,'[1]Cost UPL SFY22 Combine'!$B:$AS,19,FALSE)),(VLOOKUP($A13,'[1]DRG UPL SFY22 Combined'!$A:$AZ,18,FALSE)+VLOOKUP($A13,'[1]DRG UPL SFY22 Combined'!$A:$AZ,19,FALSE)+VLOOKUP($A13,'[1]DRG UPL SFY22 Combined'!$A:$AZ,22,FALSE))),0)</f>
        <v>515730.07999999996</v>
      </c>
      <c r="H13" s="22"/>
      <c r="I13" s="22">
        <f t="shared" si="11"/>
        <v>515730.07999999996</v>
      </c>
      <c r="J13" s="23">
        <f t="shared" si="1"/>
        <v>9.6321841858377339E-4</v>
      </c>
      <c r="K13" s="22">
        <f>IFERROR(IF(C13="No",(VLOOKUP($A13,'[1]SHOPP UPL SFY2022 Combined INP'!$A:$AL,36,FALSE)),VLOOKUP($A13,'[1]DRG UPL SFY22 Combined'!$A:$AW,48,FALSE)),0)</f>
        <v>886094.33271615196</v>
      </c>
      <c r="L13" s="22">
        <f t="shared" si="2"/>
        <v>462779</v>
      </c>
      <c r="M13" s="22">
        <f>(IFERROR(VLOOKUP($A13,'[1]CAH 101% of cost'!$A$3:$BJ$43,48,FALSE),0))</f>
        <v>0</v>
      </c>
      <c r="N13" s="22">
        <f t="shared" si="12"/>
        <v>462779</v>
      </c>
      <c r="O13" s="22">
        <v>109215.84</v>
      </c>
      <c r="P13" s="22">
        <f t="shared" si="13"/>
        <v>109215.84</v>
      </c>
      <c r="Q13" s="22">
        <f t="shared" si="3"/>
        <v>115694.75</v>
      </c>
      <c r="R13" s="22">
        <f t="shared" si="4"/>
        <v>115694.75</v>
      </c>
      <c r="S13" s="22">
        <f t="shared" si="4"/>
        <v>115694.75</v>
      </c>
      <c r="T13" s="22">
        <f t="shared" si="5"/>
        <v>6478.91</v>
      </c>
      <c r="U13" s="22">
        <f t="shared" si="6"/>
        <v>423315.33271615196</v>
      </c>
      <c r="V13" s="22"/>
      <c r="W13" s="22">
        <f>IFERROR(VLOOKUP($A13,'[1]Cost UPL SFY22 Combine'!$B:$AG,31,FALSE),0)+IFERROR(VLOOKUP($A13,'[1]Cost UPL SFY22 Combine'!$B:$AG,32,FALSE),0)</f>
        <v>1803531.4800000002</v>
      </c>
      <c r="X13" s="23">
        <f t="shared" si="7"/>
        <v>5.5712838195192673E-3</v>
      </c>
      <c r="Y13" s="22">
        <f>IFERROR(VLOOKUP($A13,'[1]SHOPP UPL SFY2022 Combined OUT'!$A:$AH,33,FALSE),0)</f>
        <v>1859129.7825729889</v>
      </c>
      <c r="Z13" s="24">
        <f t="shared" si="8"/>
        <v>761445</v>
      </c>
      <c r="AA13" s="22">
        <f>(IFERROR(VLOOKUP(A13,'[1]CAH 101% of cost'!$A$3:$BP$43,64,FALSE),0))</f>
        <v>0</v>
      </c>
      <c r="AB13" s="22">
        <f t="shared" si="9"/>
        <v>761445</v>
      </c>
      <c r="AC13" s="22">
        <v>179679.30800000002</v>
      </c>
      <c r="AD13" s="22">
        <f t="shared" si="14"/>
        <v>179701.02000000002</v>
      </c>
      <c r="AE13" s="22">
        <f t="shared" si="15"/>
        <v>190382.962</v>
      </c>
      <c r="AF13" s="22">
        <f t="shared" si="16"/>
        <v>190361.25</v>
      </c>
      <c r="AG13" s="22">
        <f t="shared" si="16"/>
        <v>190361.25</v>
      </c>
      <c r="AH13" s="22">
        <f t="shared" si="17"/>
        <v>10660.23</v>
      </c>
      <c r="AI13" s="22">
        <f t="shared" si="10"/>
        <v>1097684.7825729889</v>
      </c>
      <c r="AJ13" s="26"/>
      <c r="AO13" s="26"/>
    </row>
    <row r="14" spans="1:41" x14ac:dyDescent="0.3">
      <c r="A14" s="102" t="s">
        <v>53</v>
      </c>
      <c r="B14" s="120" t="s">
        <v>54</v>
      </c>
      <c r="C14" s="19" t="str">
        <f>IFERROR(VLOOKUP(A14,'[1]SHOPP UPL SFY2022 Combined OUT'!$A:$F,6,FALSE),IFERROR(VLOOKUP(A14,'[1]SHOPP UPL SFY2022 Combined INP'!$A:$F,6,FALSE),VLOOKUP(A14,'[1]DRG UPL SFY22 Combined'!$A:$J,10,FALSE)))</f>
        <v>Yes</v>
      </c>
      <c r="D14" s="18">
        <v>1</v>
      </c>
      <c r="E14" s="20">
        <v>1</v>
      </c>
      <c r="F14" s="21">
        <f t="shared" si="0"/>
        <v>6921586.4900000095</v>
      </c>
      <c r="G14" s="22">
        <f>IFERROR(IF(C14="No",(VLOOKUP($A14,'[1]Cost UPL SFY22 Combine'!$B:$AS,17,FALSE)+VLOOKUP($A14,'[1]Cost UPL SFY22 Combine'!$B:$AS,18,FALSE)+VLOOKUP($A14,'[1]Cost UPL SFY22 Combine'!$B:$AS,19,FALSE)),(VLOOKUP($A14,'[1]DRG UPL SFY22 Combined'!$A:$AZ,18,FALSE)+VLOOKUP($A14,'[1]DRG UPL SFY22 Combined'!$A:$AZ,19,FALSE)+VLOOKUP($A14,'[1]DRG UPL SFY22 Combined'!$A:$AZ,22,FALSE))),0)</f>
        <v>2983751.57</v>
      </c>
      <c r="H14" s="22"/>
      <c r="I14" s="22">
        <f t="shared" si="11"/>
        <v>2983751.57</v>
      </c>
      <c r="J14" s="23">
        <f t="shared" si="1"/>
        <v>5.5726911812129538E-3</v>
      </c>
      <c r="K14" s="22">
        <f>IFERROR(IF(C14="No",(VLOOKUP($A14,'[1]SHOPP UPL SFY2022 Combined INP'!$A:$AL,36,FALSE)),VLOOKUP($A14,'[1]DRG UPL SFY22 Combined'!$A:$AW,48,FALSE)),0)</f>
        <v>4495665.655158259</v>
      </c>
      <c r="L14" s="22">
        <f t="shared" si="2"/>
        <v>2677403</v>
      </c>
      <c r="M14" s="22">
        <f>(IFERROR(VLOOKUP($A14,'[1]CAH 101% of cost'!$A$3:$BJ$43,48,FALSE),0))</f>
        <v>0</v>
      </c>
      <c r="N14" s="22">
        <f t="shared" si="12"/>
        <v>2677403</v>
      </c>
      <c r="O14" s="22">
        <v>631867.11</v>
      </c>
      <c r="P14" s="22">
        <f t="shared" si="13"/>
        <v>631867.11</v>
      </c>
      <c r="Q14" s="22">
        <f t="shared" si="3"/>
        <v>669350.75</v>
      </c>
      <c r="R14" s="22">
        <f t="shared" si="4"/>
        <v>669350.75</v>
      </c>
      <c r="S14" s="22">
        <f t="shared" si="4"/>
        <v>669350.75</v>
      </c>
      <c r="T14" s="22">
        <f t="shared" si="5"/>
        <v>37483.64</v>
      </c>
      <c r="U14" s="22">
        <f t="shared" si="6"/>
        <v>1818262.655158259</v>
      </c>
      <c r="V14" s="22"/>
      <c r="W14" s="22">
        <f>IFERROR(VLOOKUP($A14,'[1]Cost UPL SFY22 Combine'!$B:$AG,31,FALSE),0)+IFERROR(VLOOKUP($A14,'[1]Cost UPL SFY22 Combine'!$B:$AG,32,FALSE),0)</f>
        <v>3937834.9200000097</v>
      </c>
      <c r="X14" s="23">
        <f t="shared" si="7"/>
        <v>1.2164354333163067E-2</v>
      </c>
      <c r="Y14" s="22">
        <f>IFERROR(VLOOKUP($A14,'[1]SHOPP UPL SFY2022 Combined OUT'!$A:$AH,33,FALSE),0)</f>
        <v>3434153.9443241367</v>
      </c>
      <c r="Z14" s="24">
        <f t="shared" si="8"/>
        <v>1662540</v>
      </c>
      <c r="AA14" s="22">
        <f>(IFERROR(VLOOKUP(A14,'[1]CAH 101% of cost'!$A$3:$BP$43,64,FALSE),0))</f>
        <v>0</v>
      </c>
      <c r="AB14" s="22">
        <f t="shared" si="9"/>
        <v>1662540</v>
      </c>
      <c r="AC14" s="22">
        <v>392312.00400000002</v>
      </c>
      <c r="AD14" s="22">
        <f t="shared" si="14"/>
        <v>392359.44</v>
      </c>
      <c r="AE14" s="22">
        <f t="shared" si="15"/>
        <v>415682.43599999999</v>
      </c>
      <c r="AF14" s="22">
        <f t="shared" si="16"/>
        <v>415635</v>
      </c>
      <c r="AG14" s="22">
        <f t="shared" si="16"/>
        <v>415635</v>
      </c>
      <c r="AH14" s="22">
        <f t="shared" si="17"/>
        <v>23275.56</v>
      </c>
      <c r="AI14" s="22">
        <f t="shared" si="10"/>
        <v>1771613.9443241367</v>
      </c>
      <c r="AJ14" s="26"/>
      <c r="AO14" s="26"/>
    </row>
    <row r="15" spans="1:41" x14ac:dyDescent="0.3">
      <c r="A15" s="104" t="s">
        <v>55</v>
      </c>
      <c r="B15" s="120" t="s">
        <v>56</v>
      </c>
      <c r="C15" s="19" t="str">
        <f>IFERROR(VLOOKUP(A15,'[1]SHOPP UPL SFY2022 Combined OUT'!$A:$F,6,FALSE),IFERROR(VLOOKUP(A15,'[1]SHOPP UPL SFY2022 Combined INP'!$A:$F,6,FALSE),VLOOKUP(A15,'[1]DRG UPL SFY22 Combined'!$A:$J,10,FALSE)))</f>
        <v>Yes</v>
      </c>
      <c r="D15" s="18">
        <v>1</v>
      </c>
      <c r="E15" s="20">
        <v>1</v>
      </c>
      <c r="F15" s="21">
        <f t="shared" si="0"/>
        <v>1882425.9499999902</v>
      </c>
      <c r="G15" s="22">
        <f>IFERROR(IF(C15="No",(VLOOKUP($A15,'[1]Cost UPL SFY22 Combine'!$B:$AS,17,FALSE)+VLOOKUP($A15,'[1]Cost UPL SFY22 Combine'!$B:$AS,18,FALSE)+VLOOKUP($A15,'[1]Cost UPL SFY22 Combine'!$B:$AS,19,FALSE)),(VLOOKUP($A15,'[1]DRG UPL SFY22 Combined'!$A:$AZ,18,FALSE)+VLOOKUP($A15,'[1]DRG UPL SFY22 Combined'!$A:$AZ,19,FALSE)+VLOOKUP($A15,'[1]DRG UPL SFY22 Combined'!$A:$AZ,22,FALSE))),0)</f>
        <v>308108.34000000003</v>
      </c>
      <c r="H15" s="22"/>
      <c r="I15" s="22">
        <f t="shared" si="11"/>
        <v>308108.34000000003</v>
      </c>
      <c r="J15" s="23">
        <f t="shared" si="1"/>
        <v>5.7544758298230662E-4</v>
      </c>
      <c r="K15" s="22">
        <f>IFERROR(IF(C15="No",(VLOOKUP($A15,'[1]SHOPP UPL SFY2022 Combined INP'!$A:$AL,36,FALSE)),VLOOKUP($A15,'[1]DRG UPL SFY22 Combined'!$A:$AW,48,FALSE)),0)</f>
        <v>575476.46836997964</v>
      </c>
      <c r="L15" s="22">
        <f t="shared" si="2"/>
        <v>276474</v>
      </c>
      <c r="M15" s="22">
        <f>(IFERROR(VLOOKUP($A15,'[1]CAH 101% of cost'!$A$3:$BJ$43,48,FALSE),0))</f>
        <v>0</v>
      </c>
      <c r="N15" s="22">
        <f t="shared" si="12"/>
        <v>276474</v>
      </c>
      <c r="O15" s="22">
        <v>65247.86</v>
      </c>
      <c r="P15" s="22">
        <f t="shared" si="13"/>
        <v>65247.86</v>
      </c>
      <c r="Q15" s="22">
        <f t="shared" si="3"/>
        <v>69118.5</v>
      </c>
      <c r="R15" s="22">
        <f t="shared" si="4"/>
        <v>69118.5</v>
      </c>
      <c r="S15" s="22">
        <f t="shared" si="4"/>
        <v>69118.5</v>
      </c>
      <c r="T15" s="22">
        <f t="shared" si="5"/>
        <v>3870.64</v>
      </c>
      <c r="U15" s="22">
        <f t="shared" si="6"/>
        <v>299002.46836997964</v>
      </c>
      <c r="V15" s="22"/>
      <c r="W15" s="22">
        <f>IFERROR(VLOOKUP($A15,'[1]Cost UPL SFY22 Combine'!$B:$AG,31,FALSE),0)+IFERROR(VLOOKUP($A15,'[1]Cost UPL SFY22 Combine'!$B:$AG,32,FALSE),0)</f>
        <v>1574317.6099999901</v>
      </c>
      <c r="X15" s="23">
        <f t="shared" si="7"/>
        <v>4.8632199241552404E-3</v>
      </c>
      <c r="Y15" s="22">
        <f>IFERROR(VLOOKUP($A15,'[1]SHOPP UPL SFY2022 Combined OUT'!$A:$AH,33,FALSE),0)</f>
        <v>1198874.3234561302</v>
      </c>
      <c r="Z15" s="24">
        <f t="shared" si="8"/>
        <v>664671</v>
      </c>
      <c r="AA15" s="22">
        <f>(IFERROR(VLOOKUP(A15,'[1]CAH 101% of cost'!$A$3:$BP$43,64,FALSE),0))</f>
        <v>0</v>
      </c>
      <c r="AB15" s="22">
        <f t="shared" si="9"/>
        <v>664671</v>
      </c>
      <c r="AC15" s="22">
        <v>156843.47600000002</v>
      </c>
      <c r="AD15" s="22">
        <f t="shared" si="14"/>
        <v>156862.356</v>
      </c>
      <c r="AE15" s="22">
        <f t="shared" si="15"/>
        <v>166186.62999999998</v>
      </c>
      <c r="AF15" s="22">
        <f t="shared" si="16"/>
        <v>166167.75</v>
      </c>
      <c r="AG15" s="22">
        <f t="shared" si="16"/>
        <v>166167.75</v>
      </c>
      <c r="AH15" s="22">
        <f t="shared" si="17"/>
        <v>9305.39</v>
      </c>
      <c r="AI15" s="22">
        <f t="shared" si="10"/>
        <v>534203.32345613022</v>
      </c>
      <c r="AJ15" s="26"/>
      <c r="AO15" s="26"/>
    </row>
    <row r="16" spans="1:41" x14ac:dyDescent="0.3">
      <c r="A16" s="104" t="s">
        <v>57</v>
      </c>
      <c r="B16" s="121" t="s">
        <v>58</v>
      </c>
      <c r="C16" s="19" t="str">
        <f>IFERROR(VLOOKUP(A16,'[1]SHOPP UPL SFY2022 Combined OUT'!$A:$F,6,FALSE),IFERROR(VLOOKUP(A16,'[1]SHOPP UPL SFY2022 Combined INP'!$A:$F,6,FALSE),VLOOKUP(A16,'[1]DRG UPL SFY22 Combined'!$A:$J,10,FALSE)))</f>
        <v>Yes</v>
      </c>
      <c r="D16" s="37">
        <v>1</v>
      </c>
      <c r="E16" s="20">
        <v>1</v>
      </c>
      <c r="F16" s="21">
        <f t="shared" si="0"/>
        <v>67347988.08000052</v>
      </c>
      <c r="G16" s="22">
        <f>IFERROR(IF(C16="No",(VLOOKUP($A16,'[1]Cost UPL SFY22 Combine'!$B:$AS,17,FALSE)+VLOOKUP($A16,'[1]Cost UPL SFY22 Combine'!$B:$AS,18,FALSE)+VLOOKUP($A16,'[1]Cost UPL SFY22 Combine'!$B:$AS,19,FALSE)),(VLOOKUP($A16,'[1]DRG UPL SFY22 Combined'!$A:$AZ,18,FALSE)+VLOOKUP($A16,'[1]DRG UPL SFY22 Combined'!$A:$AZ,19,FALSE)+VLOOKUP($A16,'[1]DRG UPL SFY22 Combined'!$A:$AZ,22,FALSE))),0)</f>
        <v>51319293.370000005</v>
      </c>
      <c r="H16" s="22"/>
      <c r="I16" s="22">
        <f t="shared" si="11"/>
        <v>51319293.370000005</v>
      </c>
      <c r="J16" s="23">
        <f t="shared" si="1"/>
        <v>9.5847984284120349E-2</v>
      </c>
      <c r="K16" s="22">
        <f>IFERROR(IF(C16="No",(VLOOKUP($A16,'[1]SHOPP UPL SFY2022 Combined INP'!$A:$AL,36,FALSE)),VLOOKUP($A16,'[1]DRG UPL SFY22 Combined'!$A:$AW,48,FALSE)),0)</f>
        <v>50852302.473255739</v>
      </c>
      <c r="L16" s="22">
        <f t="shared" si="2"/>
        <v>46050221</v>
      </c>
      <c r="M16" s="22">
        <f>(IFERROR(VLOOKUP($A16,'[1]CAH 101% of cost'!$A$3:$BJ$43,48,FALSE),0))</f>
        <v>0</v>
      </c>
      <c r="N16" s="22">
        <f t="shared" si="12"/>
        <v>46050221</v>
      </c>
      <c r="O16" s="22">
        <v>10867852.16</v>
      </c>
      <c r="P16" s="22">
        <f t="shared" si="13"/>
        <v>10867852.16</v>
      </c>
      <c r="Q16" s="22">
        <f t="shared" si="3"/>
        <v>11512555.25</v>
      </c>
      <c r="R16" s="22">
        <f t="shared" si="4"/>
        <v>11512555.25</v>
      </c>
      <c r="S16" s="22">
        <f t="shared" si="4"/>
        <v>11512555.25</v>
      </c>
      <c r="T16" s="22">
        <f t="shared" si="5"/>
        <v>644703.09</v>
      </c>
      <c r="U16" s="22">
        <f t="shared" si="6"/>
        <v>4802081.4732557386</v>
      </c>
      <c r="V16" s="22"/>
      <c r="W16" s="22">
        <f>IFERROR(VLOOKUP($A16,'[1]Cost UPL SFY22 Combine'!$B:$AG,31,FALSE),0)+IFERROR(VLOOKUP($A16,'[1]Cost UPL SFY22 Combine'!$B:$AG,32,FALSE),0)</f>
        <v>16028694.710000509</v>
      </c>
      <c r="X16" s="23">
        <f t="shared" si="7"/>
        <v>4.9514193944560317E-2</v>
      </c>
      <c r="Y16" s="22">
        <f>IFERROR(VLOOKUP($A16,'[1]SHOPP UPL SFY2022 Combined OUT'!$A:$AH,33,FALSE),0)</f>
        <v>7462851.6395763531</v>
      </c>
      <c r="Z16" s="24">
        <f t="shared" si="8"/>
        <v>6767258</v>
      </c>
      <c r="AA16" s="22">
        <f>(IFERROR(VLOOKUP(A16,'[1]CAH 101% of cost'!$A$3:$BP$43,64,FALSE),0))</f>
        <v>0</v>
      </c>
      <c r="AB16" s="22">
        <f t="shared" si="9"/>
        <v>6767258</v>
      </c>
      <c r="AC16" s="22">
        <v>1596880.3120000002</v>
      </c>
      <c r="AD16" s="22">
        <f t="shared" si="14"/>
        <v>1597072.888</v>
      </c>
      <c r="AE16" s="22">
        <f t="shared" si="15"/>
        <v>1692007.0759999999</v>
      </c>
      <c r="AF16" s="22">
        <f t="shared" si="16"/>
        <v>1691814.5</v>
      </c>
      <c r="AG16" s="22">
        <f t="shared" si="16"/>
        <v>1691814.5</v>
      </c>
      <c r="AH16" s="22">
        <f t="shared" si="17"/>
        <v>94741.61</v>
      </c>
      <c r="AI16" s="22">
        <f t="shared" si="10"/>
        <v>695593.63957635313</v>
      </c>
      <c r="AJ16" s="26"/>
      <c r="AO16" s="26"/>
    </row>
    <row r="17" spans="1:42" s="38" customFormat="1" x14ac:dyDescent="0.3">
      <c r="A17" s="17" t="s">
        <v>59</v>
      </c>
      <c r="B17" s="18" t="s">
        <v>60</v>
      </c>
      <c r="C17" s="19" t="str">
        <f>IFERROR(VLOOKUP(A17,'[1]SHOPP UPL SFY2022 Combined OUT'!$A:$F,6,FALSE),IFERROR(VLOOKUP(A17,'[1]SHOPP UPL SFY2022 Combined INP'!$A:$F,6,FALSE),VLOOKUP(A17,'[1]DRG UPL SFY22 Combined'!$A:$J,10,FALSE)))</f>
        <v>Yes</v>
      </c>
      <c r="D17" s="18">
        <v>1</v>
      </c>
      <c r="E17" s="20">
        <v>1</v>
      </c>
      <c r="F17" s="21">
        <f t="shared" si="0"/>
        <v>92454420.300000921</v>
      </c>
      <c r="G17" s="22">
        <f>IFERROR(IF(C17="No",(VLOOKUP($A17,'[1]Cost UPL SFY22 Combine'!$B:$AS,17,FALSE)+VLOOKUP($A17,'[1]Cost UPL SFY22 Combine'!$B:$AS,18,FALSE)+VLOOKUP($A17,'[1]Cost UPL SFY22 Combine'!$B:$AS,19,FALSE)),(VLOOKUP($A17,'[1]DRG UPL SFY22 Combined'!$A:$AZ,18,FALSE)+VLOOKUP($A17,'[1]DRG UPL SFY22 Combined'!$A:$AZ,19,FALSE)+VLOOKUP($A17,'[1]DRG UPL SFY22 Combined'!$A:$AZ,22,FALSE))),0)</f>
        <v>65260097.330000006</v>
      </c>
      <c r="H17" s="22"/>
      <c r="I17" s="22">
        <f t="shared" si="11"/>
        <v>65260097.330000006</v>
      </c>
      <c r="J17" s="23">
        <f t="shared" si="1"/>
        <v>0.12188493590838398</v>
      </c>
      <c r="K17" s="22">
        <f>IFERROR(IF(C17="No",(VLOOKUP($A17,'[1]SHOPP UPL SFY2022 Combined INP'!$A:$AL,36,FALSE)),VLOOKUP($A17,'[1]DRG UPL SFY22 Combined'!$A:$AW,48,FALSE)),0)</f>
        <v>49808681.036228828</v>
      </c>
      <c r="L17" s="22">
        <f t="shared" si="2"/>
        <v>58559691</v>
      </c>
      <c r="M17" s="22">
        <f>(IFERROR(VLOOKUP($A17,'[1]CAH 101% of cost'!$A$3:$BJ$43,48,FALSE),0))</f>
        <v>0</v>
      </c>
      <c r="N17" s="22">
        <f t="shared" si="12"/>
        <v>58559691</v>
      </c>
      <c r="O17" s="22">
        <v>13820087.08</v>
      </c>
      <c r="P17" s="22">
        <f t="shared" si="13"/>
        <v>13820087.08</v>
      </c>
      <c r="Q17" s="22">
        <f t="shared" si="3"/>
        <v>14639922.75</v>
      </c>
      <c r="R17" s="22">
        <f t="shared" si="4"/>
        <v>14639922.75</v>
      </c>
      <c r="S17" s="22">
        <f t="shared" si="4"/>
        <v>14639922.75</v>
      </c>
      <c r="T17" s="22">
        <f t="shared" si="5"/>
        <v>819835.67</v>
      </c>
      <c r="U17" s="22">
        <f t="shared" si="6"/>
        <v>-8751009.9637711719</v>
      </c>
      <c r="V17" s="22"/>
      <c r="W17" s="22">
        <f>IFERROR(VLOOKUP($A17,'[1]Cost UPL SFY22 Combine'!$B:$AG,31,FALSE),0)+IFERROR(VLOOKUP($A17,'[1]Cost UPL SFY22 Combine'!$B:$AG,32,FALSE),0)</f>
        <v>27194322.970000912</v>
      </c>
      <c r="X17" s="23">
        <f t="shared" si="7"/>
        <v>8.4005903542946306E-2</v>
      </c>
      <c r="Y17" s="22">
        <f>IFERROR(VLOOKUP($A17,'[1]SHOPP UPL SFY2022 Combined OUT'!$A:$AH,33,FALSE),0)</f>
        <v>14671317.786587868</v>
      </c>
      <c r="Z17" s="24">
        <f t="shared" si="8"/>
        <v>11481347</v>
      </c>
      <c r="AA17" s="22">
        <f>(IFERROR(VLOOKUP(A17,'[1]CAH 101% of cost'!$A$3:$BP$43,64,FALSE),0))</f>
        <v>0</v>
      </c>
      <c r="AB17" s="22">
        <f t="shared" si="9"/>
        <v>11481347</v>
      </c>
      <c r="AC17" s="22">
        <v>2709271.0320000001</v>
      </c>
      <c r="AD17" s="22">
        <f t="shared" si="14"/>
        <v>2709597.892</v>
      </c>
      <c r="AE17" s="22">
        <f t="shared" si="15"/>
        <v>2870663.61</v>
      </c>
      <c r="AF17" s="22">
        <f t="shared" si="16"/>
        <v>2870336.75</v>
      </c>
      <c r="AG17" s="22">
        <f t="shared" si="16"/>
        <v>2870336.75</v>
      </c>
      <c r="AH17" s="22">
        <f t="shared" si="17"/>
        <v>160738.85999999999</v>
      </c>
      <c r="AI17" s="22">
        <f t="shared" si="10"/>
        <v>3189970.7865878679</v>
      </c>
      <c r="AJ17" s="26"/>
      <c r="AK17" s="26"/>
      <c r="AL17" s="26"/>
      <c r="AM17" s="25"/>
      <c r="AN17" s="25"/>
      <c r="AO17" s="26"/>
      <c r="AP17" s="25"/>
    </row>
    <row r="18" spans="1:42" x14ac:dyDescent="0.3">
      <c r="A18" s="17" t="s">
        <v>61</v>
      </c>
      <c r="B18" s="18" t="s">
        <v>62</v>
      </c>
      <c r="C18" s="19" t="str">
        <f>IFERROR(VLOOKUP(A18,'[1]SHOPP UPL SFY2022 Combined OUT'!$A:$F,6,FALSE),IFERROR(VLOOKUP(A18,'[1]SHOPP UPL SFY2022 Combined INP'!$A:$F,6,FALSE),VLOOKUP(A18,'[1]DRG UPL SFY22 Combined'!$A:$J,10,FALSE)))</f>
        <v>Yes</v>
      </c>
      <c r="D18" s="18">
        <v>1</v>
      </c>
      <c r="E18" s="20">
        <v>1</v>
      </c>
      <c r="F18" s="21">
        <f t="shared" si="0"/>
        <v>9132239.1400000602</v>
      </c>
      <c r="G18" s="22">
        <f>IFERROR(IF(C18="No",(VLOOKUP($A18,'[1]Cost UPL SFY22 Combine'!$B:$AS,17,FALSE)+VLOOKUP($A18,'[1]Cost UPL SFY22 Combine'!$B:$AS,18,FALSE)+VLOOKUP($A18,'[1]Cost UPL SFY22 Combine'!$B:$AS,19,FALSE)),(VLOOKUP($A18,'[1]DRG UPL SFY22 Combined'!$A:$AZ,18,FALSE)+VLOOKUP($A18,'[1]DRG UPL SFY22 Combined'!$A:$AZ,19,FALSE)+VLOOKUP($A18,'[1]DRG UPL SFY22 Combined'!$A:$AZ,22,FALSE))),0)</f>
        <v>4168049.0300000003</v>
      </c>
      <c r="H18" s="22"/>
      <c r="I18" s="22">
        <f t="shared" si="11"/>
        <v>4168049.0300000003</v>
      </c>
      <c r="J18" s="23">
        <f t="shared" si="1"/>
        <v>7.7845790869057532E-3</v>
      </c>
      <c r="K18" s="22">
        <f>IFERROR(IF(C18="No",(VLOOKUP($A18,'[1]SHOPP UPL SFY2022 Combined INP'!$A:$AL,36,FALSE)),VLOOKUP($A18,'[1]DRG UPL SFY22 Combined'!$A:$AW,48,FALSE)),0)</f>
        <v>7620889.7100075325</v>
      </c>
      <c r="L18" s="22">
        <f t="shared" si="2"/>
        <v>3740106</v>
      </c>
      <c r="M18" s="22">
        <f>(IFERROR(VLOOKUP($A18,'[1]CAH 101% of cost'!$A$3:$BJ$43,48,FALSE),0))</f>
        <v>0</v>
      </c>
      <c r="N18" s="22">
        <f t="shared" si="12"/>
        <v>3740106</v>
      </c>
      <c r="O18" s="22">
        <v>882665.02</v>
      </c>
      <c r="P18" s="22">
        <f t="shared" si="13"/>
        <v>882665.02</v>
      </c>
      <c r="Q18" s="22">
        <f t="shared" si="3"/>
        <v>935026.5</v>
      </c>
      <c r="R18" s="22">
        <f t="shared" si="4"/>
        <v>935026.5</v>
      </c>
      <c r="S18" s="22">
        <f t="shared" si="4"/>
        <v>935026.5</v>
      </c>
      <c r="T18" s="22">
        <f t="shared" si="5"/>
        <v>52361.48</v>
      </c>
      <c r="U18" s="22">
        <f t="shared" si="6"/>
        <v>3880783.7100075325</v>
      </c>
      <c r="V18" s="22"/>
      <c r="W18" s="22">
        <f>IFERROR(VLOOKUP($A18,'[1]Cost UPL SFY22 Combine'!$B:$AG,31,FALSE),0)+IFERROR(VLOOKUP($A18,'[1]Cost UPL SFY22 Combine'!$B:$AG,32,FALSE),0)</f>
        <v>4964190.1100000609</v>
      </c>
      <c r="X18" s="23">
        <f t="shared" si="7"/>
        <v>1.5334865148492395E-2</v>
      </c>
      <c r="Y18" s="22">
        <f>IFERROR(VLOOKUP($A18,'[1]SHOPP UPL SFY2022 Combined OUT'!$A:$AH,33,FALSE),0)</f>
        <v>3763951.3163267216</v>
      </c>
      <c r="Z18" s="24">
        <f t="shared" si="8"/>
        <v>2095864</v>
      </c>
      <c r="AA18" s="22">
        <f>(IFERROR(VLOOKUP(A18,'[1]CAH 101% of cost'!$A$3:$BP$43,64,FALSE),0))</f>
        <v>0</v>
      </c>
      <c r="AB18" s="22">
        <f t="shared" si="9"/>
        <v>2095864</v>
      </c>
      <c r="AC18" s="22">
        <v>494564.19600000005</v>
      </c>
      <c r="AD18" s="22">
        <f t="shared" si="14"/>
        <v>494623.90400000004</v>
      </c>
      <c r="AE18" s="22">
        <f t="shared" si="15"/>
        <v>524025.70799999998</v>
      </c>
      <c r="AF18" s="22">
        <f t="shared" si="16"/>
        <v>523966</v>
      </c>
      <c r="AG18" s="22">
        <f t="shared" si="16"/>
        <v>523966</v>
      </c>
      <c r="AH18" s="22">
        <f t="shared" si="17"/>
        <v>29342.1</v>
      </c>
      <c r="AI18" s="22">
        <f t="shared" si="10"/>
        <v>1668087.3163267216</v>
      </c>
      <c r="AJ18" s="26"/>
      <c r="AO18" s="26"/>
    </row>
    <row r="19" spans="1:42" x14ac:dyDescent="0.3">
      <c r="A19" s="17" t="s">
        <v>63</v>
      </c>
      <c r="B19" s="18" t="s">
        <v>64</v>
      </c>
      <c r="C19" s="19" t="str">
        <f>IFERROR(VLOOKUP(A19,'[1]SHOPP UPL SFY2022 Combined OUT'!$A:$F,6,FALSE),IFERROR(VLOOKUP(A19,'[1]SHOPP UPL SFY2022 Combined INP'!$A:$F,6,FALSE),VLOOKUP(A19,'[1]DRG UPL SFY22 Combined'!$A:$J,10,FALSE)))</f>
        <v>Yes</v>
      </c>
      <c r="D19" s="18">
        <v>1</v>
      </c>
      <c r="E19" s="20">
        <v>1</v>
      </c>
      <c r="F19" s="21">
        <f t="shared" si="0"/>
        <v>9352032.0000000186</v>
      </c>
      <c r="G19" s="22">
        <f>IFERROR(IF(C19="No",(VLOOKUP($A19,'[1]Cost UPL SFY22 Combine'!$B:$AS,17,FALSE)+VLOOKUP($A19,'[1]Cost UPL SFY22 Combine'!$B:$AS,18,FALSE)+VLOOKUP($A19,'[1]Cost UPL SFY22 Combine'!$B:$AS,19,FALSE)),(VLOOKUP($A19,'[1]DRG UPL SFY22 Combined'!$A:$AZ,18,FALSE)+VLOOKUP($A19,'[1]DRG UPL SFY22 Combined'!$A:$AZ,19,FALSE)+VLOOKUP($A19,'[1]DRG UPL SFY22 Combined'!$A:$AZ,22,FALSE))),0)</f>
        <v>4867394.33</v>
      </c>
      <c r="H19" s="22"/>
      <c r="I19" s="22">
        <f t="shared" si="11"/>
        <v>4867394.33</v>
      </c>
      <c r="J19" s="23">
        <f t="shared" si="1"/>
        <v>9.0907318595150107E-3</v>
      </c>
      <c r="K19" s="22">
        <f>IFERROR(IF(C19="No",(VLOOKUP($A19,'[1]SHOPP UPL SFY2022 Combined INP'!$A:$AL,36,FALSE)),VLOOKUP($A19,'[1]DRG UPL SFY22 Combined'!$A:$AW,48,FALSE)),0)</f>
        <v>6235590.7228101566</v>
      </c>
      <c r="L19" s="22">
        <f t="shared" si="2"/>
        <v>4367648</v>
      </c>
      <c r="M19" s="22">
        <f>(IFERROR(VLOOKUP($A19,'[1]CAH 101% of cost'!$A$3:$BJ$43,48,FALSE),0))</f>
        <v>0</v>
      </c>
      <c r="N19" s="22">
        <f t="shared" si="12"/>
        <v>4367648</v>
      </c>
      <c r="O19" s="22">
        <v>1030764.93</v>
      </c>
      <c r="P19" s="22">
        <f t="shared" si="13"/>
        <v>1030764.93</v>
      </c>
      <c r="Q19" s="22">
        <f t="shared" si="3"/>
        <v>1091912</v>
      </c>
      <c r="R19" s="22">
        <f t="shared" si="4"/>
        <v>1091912</v>
      </c>
      <c r="S19" s="22">
        <f t="shared" si="4"/>
        <v>1091912</v>
      </c>
      <c r="T19" s="22">
        <f t="shared" si="5"/>
        <v>61147.07</v>
      </c>
      <c r="U19" s="22">
        <f t="shared" si="6"/>
        <v>1867942.7228101566</v>
      </c>
      <c r="V19" s="22"/>
      <c r="W19" s="22">
        <f>IFERROR(VLOOKUP($A19,'[1]Cost UPL SFY22 Combine'!$B:$AG,31,FALSE),0)+IFERROR(VLOOKUP($A19,'[1]Cost UPL SFY22 Combine'!$B:$AG,32,FALSE),0)</f>
        <v>4484637.6700000195</v>
      </c>
      <c r="X19" s="23">
        <f t="shared" si="7"/>
        <v>1.3853481108784246E-2</v>
      </c>
      <c r="Y19" s="22">
        <f>IFERROR(VLOOKUP($A19,'[1]SHOPP UPL SFY2022 Combined OUT'!$A:$AH,33,FALSE),0)</f>
        <v>2055510.0827614702</v>
      </c>
      <c r="Z19" s="24">
        <f t="shared" si="8"/>
        <v>1893398</v>
      </c>
      <c r="AA19" s="22">
        <f>(IFERROR(VLOOKUP(A19,'[1]CAH 101% of cost'!$A$3:$BP$43,64,FALSE),0))</f>
        <v>0</v>
      </c>
      <c r="AB19" s="22">
        <f t="shared" si="9"/>
        <v>1893398</v>
      </c>
      <c r="AC19" s="22">
        <v>446788.12000000005</v>
      </c>
      <c r="AD19" s="22">
        <f t="shared" si="14"/>
        <v>446841.92800000001</v>
      </c>
      <c r="AE19" s="22">
        <f t="shared" si="15"/>
        <v>473403.30799999996</v>
      </c>
      <c r="AF19" s="22">
        <f t="shared" si="16"/>
        <v>473349.5</v>
      </c>
      <c r="AG19" s="22">
        <f t="shared" si="16"/>
        <v>473349.5</v>
      </c>
      <c r="AH19" s="22">
        <f t="shared" si="17"/>
        <v>26507.57</v>
      </c>
      <c r="AI19" s="22">
        <f t="shared" si="10"/>
        <v>162112.08276147023</v>
      </c>
      <c r="AJ19" s="26"/>
      <c r="AO19" s="26"/>
    </row>
    <row r="20" spans="1:42" x14ac:dyDescent="0.3">
      <c r="A20" s="39" t="s">
        <v>65</v>
      </c>
      <c r="B20" s="18" t="s">
        <v>66</v>
      </c>
      <c r="C20" s="19" t="str">
        <f>IFERROR(VLOOKUP(A20,'[1]SHOPP UPL SFY2022 Combined OUT'!$A:$F,6,FALSE),IFERROR(VLOOKUP(A20,'[1]SHOPP UPL SFY2022 Combined INP'!$A:$F,6,FALSE),VLOOKUP(A20,'[1]DRG UPL SFY22 Combined'!$A:$J,10,FALSE)))</f>
        <v>Yes</v>
      </c>
      <c r="D20" s="18">
        <v>1</v>
      </c>
      <c r="E20" s="20">
        <v>1</v>
      </c>
      <c r="F20" s="21">
        <f t="shared" si="0"/>
        <v>7712879.0999999279</v>
      </c>
      <c r="G20" s="22">
        <f>IFERROR(IF(C20="No",(VLOOKUP($A20,'[1]Cost UPL SFY22 Combine'!$B:$AS,17,FALSE)+VLOOKUP($A20,'[1]Cost UPL SFY22 Combine'!$B:$AS,18,FALSE)+VLOOKUP($A20,'[1]Cost UPL SFY22 Combine'!$B:$AS,19,FALSE)),(VLOOKUP($A20,'[1]DRG UPL SFY22 Combined'!$A:$AZ,18,FALSE)+VLOOKUP($A20,'[1]DRG UPL SFY22 Combined'!$A:$AZ,19,FALSE)+VLOOKUP($A20,'[1]DRG UPL SFY22 Combined'!$A:$AZ,22,FALSE))),0)</f>
        <v>4142.76</v>
      </c>
      <c r="H20" s="22"/>
      <c r="I20" s="22">
        <f t="shared" si="11"/>
        <v>4142.76</v>
      </c>
      <c r="J20" s="23">
        <f t="shared" si="1"/>
        <v>7.7373472878915908E-6</v>
      </c>
      <c r="K20" s="22">
        <f>IFERROR(IF(C20="No",(VLOOKUP($A20,'[1]SHOPP UPL SFY2022 Combined INP'!$A:$AL,36,FALSE)),VLOOKUP($A20,'[1]DRG UPL SFY22 Combined'!$A:$AW,48,FALSE)),0)</f>
        <v>3084.1449070502713</v>
      </c>
      <c r="L20" s="22">
        <f t="shared" si="2"/>
        <v>3717</v>
      </c>
      <c r="M20" s="22">
        <f>(IFERROR(VLOOKUP($A20,'[1]CAH 101% of cost'!$A$3:$BJ$43,48,FALSE),0))</f>
        <v>0</v>
      </c>
      <c r="N20" s="22">
        <f t="shared" si="12"/>
        <v>3717</v>
      </c>
      <c r="O20" s="22">
        <v>877.21</v>
      </c>
      <c r="P20" s="22">
        <f t="shared" si="13"/>
        <v>877.21</v>
      </c>
      <c r="Q20" s="22">
        <f t="shared" si="3"/>
        <v>929.25</v>
      </c>
      <c r="R20" s="22">
        <f t="shared" si="4"/>
        <v>929.25</v>
      </c>
      <c r="S20" s="22">
        <f t="shared" si="4"/>
        <v>929.25</v>
      </c>
      <c r="T20" s="22">
        <f t="shared" si="5"/>
        <v>52.04</v>
      </c>
      <c r="U20" s="22">
        <f t="shared" si="6"/>
        <v>-632.85509294972871</v>
      </c>
      <c r="V20" s="22"/>
      <c r="W20" s="22">
        <f>IFERROR(VLOOKUP($A20,'[1]Cost UPL SFY22 Combine'!$B:$AG,31,FALSE),0)+IFERROR(VLOOKUP($A20,'[1]Cost UPL SFY22 Combine'!$B:$AG,32,FALSE),0)</f>
        <v>7708736.3399999281</v>
      </c>
      <c r="X20" s="23">
        <f t="shared" si="7"/>
        <v>2.3813034879758114E-2</v>
      </c>
      <c r="Y20" s="22">
        <f>IFERROR(VLOOKUP($A20,'[1]SHOPP UPL SFY2022 Combined OUT'!$A:$AH,33,FALSE),0)</f>
        <v>2658543.9638620205</v>
      </c>
      <c r="Z20" s="24">
        <f t="shared" si="8"/>
        <v>3254601</v>
      </c>
      <c r="AA20" s="22">
        <f>(IFERROR(VLOOKUP(A20,'[1]CAH 101% of cost'!$A$3:$BP$43,64,FALSE),0))</f>
        <v>0</v>
      </c>
      <c r="AB20" s="22">
        <f t="shared" si="9"/>
        <v>3254601</v>
      </c>
      <c r="AC20" s="22">
        <v>767993.32400000002</v>
      </c>
      <c r="AD20" s="22">
        <f t="shared" si="14"/>
        <v>768085.83600000001</v>
      </c>
      <c r="AE20" s="22">
        <f t="shared" si="15"/>
        <v>813742.76199999999</v>
      </c>
      <c r="AF20" s="22">
        <f t="shared" si="16"/>
        <v>813650.25</v>
      </c>
      <c r="AG20" s="22">
        <f t="shared" si="16"/>
        <v>813650.25</v>
      </c>
      <c r="AH20" s="22">
        <f t="shared" si="17"/>
        <v>45564.41</v>
      </c>
      <c r="AI20" s="22">
        <f t="shared" si="10"/>
        <v>-596057.03613797948</v>
      </c>
      <c r="AJ20" s="26"/>
      <c r="AO20" s="26"/>
    </row>
    <row r="21" spans="1:42" x14ac:dyDescent="0.3">
      <c r="A21" s="17" t="s">
        <v>67</v>
      </c>
      <c r="B21" s="18" t="s">
        <v>68</v>
      </c>
      <c r="C21" s="19" t="str">
        <f>IFERROR(VLOOKUP(A21,'[1]SHOPP UPL SFY2022 Combined OUT'!$A:$F,6,FALSE),IFERROR(VLOOKUP(A21,'[1]SHOPP UPL SFY2022 Combined INP'!$A:$F,6,FALSE),VLOOKUP(A21,'[1]DRG UPL SFY22 Combined'!$A:$J,10,FALSE)))</f>
        <v>Yes</v>
      </c>
      <c r="D21" s="18">
        <v>1</v>
      </c>
      <c r="E21" s="20">
        <v>1</v>
      </c>
      <c r="F21" s="21">
        <f t="shared" si="0"/>
        <v>5577337.0200000098</v>
      </c>
      <c r="G21" s="22">
        <f>IFERROR(IF(C21="No",(VLOOKUP($A21,'[1]Cost UPL SFY22 Combine'!$B:$AS,17,FALSE)+VLOOKUP($A21,'[1]Cost UPL SFY22 Combine'!$B:$AS,18,FALSE)+VLOOKUP($A21,'[1]Cost UPL SFY22 Combine'!$B:$AS,19,FALSE)),(VLOOKUP($A21,'[1]DRG UPL SFY22 Combined'!$A:$AZ,18,FALSE)+VLOOKUP($A21,'[1]DRG UPL SFY22 Combined'!$A:$AZ,19,FALSE)+VLOOKUP($A21,'[1]DRG UPL SFY22 Combined'!$A:$AZ,22,FALSE))),0)</f>
        <v>1825464.4700000002</v>
      </c>
      <c r="H21" s="22"/>
      <c r="I21" s="22">
        <f t="shared" si="11"/>
        <v>1825464.4700000002</v>
      </c>
      <c r="J21" s="23">
        <f t="shared" si="1"/>
        <v>3.409382287677047E-3</v>
      </c>
      <c r="K21" s="22">
        <f>IFERROR(IF(C21="No",(VLOOKUP($A21,'[1]SHOPP UPL SFY2022 Combined INP'!$A:$AL,36,FALSE)),VLOOKUP($A21,'[1]DRG UPL SFY22 Combined'!$A:$AW,48,FALSE)),0)</f>
        <v>3557428.7144259769</v>
      </c>
      <c r="L21" s="22">
        <f t="shared" si="2"/>
        <v>1638040</v>
      </c>
      <c r="M21" s="22">
        <f>(IFERROR(VLOOKUP($A21,'[1]CAH 101% of cost'!$A$3:$BJ$43,48,FALSE),0))</f>
        <v>0</v>
      </c>
      <c r="N21" s="22">
        <f t="shared" si="12"/>
        <v>1638040</v>
      </c>
      <c r="O21" s="22">
        <v>386577.44</v>
      </c>
      <c r="P21" s="22">
        <f t="shared" si="13"/>
        <v>386577.44</v>
      </c>
      <c r="Q21" s="22">
        <f t="shared" si="3"/>
        <v>409510</v>
      </c>
      <c r="R21" s="22">
        <f t="shared" si="4"/>
        <v>409510</v>
      </c>
      <c r="S21" s="22">
        <f t="shared" si="4"/>
        <v>409510</v>
      </c>
      <c r="T21" s="22">
        <f t="shared" si="5"/>
        <v>22932.560000000001</v>
      </c>
      <c r="U21" s="22">
        <f t="shared" si="6"/>
        <v>1919388.7144259769</v>
      </c>
      <c r="V21" s="22"/>
      <c r="W21" s="22">
        <f>IFERROR(VLOOKUP($A21,'[1]Cost UPL SFY22 Combine'!$B:$AG,31,FALSE),0)+IFERROR(VLOOKUP($A21,'[1]Cost UPL SFY22 Combine'!$B:$AG,32,FALSE),0)</f>
        <v>3751872.5500000096</v>
      </c>
      <c r="X21" s="23">
        <f t="shared" si="7"/>
        <v>1.1589898519937974E-2</v>
      </c>
      <c r="Y21" s="22">
        <f>IFERROR(VLOOKUP($A21,'[1]SHOPP UPL SFY2022 Combined OUT'!$A:$AH,33,FALSE),0)</f>
        <v>2305345.0248685842</v>
      </c>
      <c r="Z21" s="24">
        <f t="shared" si="8"/>
        <v>1584027</v>
      </c>
      <c r="AA21" s="22">
        <f>(IFERROR(VLOOKUP(A21,'[1]CAH 101% of cost'!$A$3:$BP$43,64,FALSE),0))</f>
        <v>0</v>
      </c>
      <c r="AB21" s="22">
        <f t="shared" si="9"/>
        <v>1584027</v>
      </c>
      <c r="AC21" s="22">
        <v>373785.29600000003</v>
      </c>
      <c r="AD21" s="22">
        <f t="shared" si="14"/>
        <v>373830.37200000003</v>
      </c>
      <c r="AE21" s="22">
        <f t="shared" si="15"/>
        <v>396051.826</v>
      </c>
      <c r="AF21" s="22">
        <f t="shared" si="16"/>
        <v>396006.75</v>
      </c>
      <c r="AG21" s="22">
        <f t="shared" si="16"/>
        <v>396006.75</v>
      </c>
      <c r="AH21" s="22">
        <f t="shared" si="17"/>
        <v>22176.38</v>
      </c>
      <c r="AI21" s="22">
        <f t="shared" si="10"/>
        <v>721318.02486858424</v>
      </c>
      <c r="AJ21" s="26"/>
      <c r="AO21" s="26"/>
    </row>
    <row r="22" spans="1:42" x14ac:dyDescent="0.3">
      <c r="A22" s="17" t="s">
        <v>69</v>
      </c>
      <c r="B22" s="18" t="s">
        <v>70</v>
      </c>
      <c r="C22" s="19" t="str">
        <f>IFERROR(VLOOKUP(A22,'[1]SHOPP UPL SFY2022 Combined OUT'!$A:$F,6,FALSE),IFERROR(VLOOKUP(A22,'[1]SHOPP UPL SFY2022 Combined INP'!$A:$F,6,FALSE),VLOOKUP(A22,'[1]DRG UPL SFY22 Combined'!$A:$J,10,FALSE)))</f>
        <v>Yes</v>
      </c>
      <c r="D22" s="18">
        <v>1</v>
      </c>
      <c r="E22" s="20">
        <v>1</v>
      </c>
      <c r="F22" s="21">
        <f t="shared" si="0"/>
        <v>7307970.840000011</v>
      </c>
      <c r="G22" s="22">
        <f>IFERROR(IF(C22="No",(VLOOKUP($A22,'[1]Cost UPL SFY22 Combine'!$B:$AS,17,FALSE)+VLOOKUP($A22,'[1]Cost UPL SFY22 Combine'!$B:$AS,18,FALSE)+VLOOKUP($A22,'[1]Cost UPL SFY22 Combine'!$B:$AS,19,FALSE)),(VLOOKUP($A22,'[1]DRG UPL SFY22 Combined'!$A:$AZ,18,FALSE)+VLOOKUP($A22,'[1]DRG UPL SFY22 Combined'!$A:$AZ,19,FALSE)+VLOOKUP($A22,'[1]DRG UPL SFY22 Combined'!$A:$AZ,22,FALSE))),0)</f>
        <v>4012767.5900000003</v>
      </c>
      <c r="H22" s="22"/>
      <c r="I22" s="22">
        <f t="shared" si="11"/>
        <v>4012767.5900000003</v>
      </c>
      <c r="J22" s="23">
        <f t="shared" si="1"/>
        <v>7.4945631485834998E-3</v>
      </c>
      <c r="K22" s="22">
        <f>IFERROR(IF(C22="No",(VLOOKUP($A22,'[1]SHOPP UPL SFY2022 Combined INP'!$A:$AL,36,FALSE)),VLOOKUP($A22,'[1]DRG UPL SFY22 Combined'!$A:$AW,48,FALSE)),0)</f>
        <v>3916702.2879997096</v>
      </c>
      <c r="L22" s="22">
        <f t="shared" si="2"/>
        <v>3600767</v>
      </c>
      <c r="M22" s="22">
        <f>(IFERROR(VLOOKUP($A22,'[1]CAH 101% of cost'!$A$3:$BJ$43,48,FALSE),0))</f>
        <v>0</v>
      </c>
      <c r="N22" s="22">
        <f t="shared" si="12"/>
        <v>3600767</v>
      </c>
      <c r="O22" s="22">
        <v>849781.01</v>
      </c>
      <c r="P22" s="22">
        <f t="shared" si="13"/>
        <v>849781.01</v>
      </c>
      <c r="Q22" s="22">
        <f t="shared" si="3"/>
        <v>900191.75</v>
      </c>
      <c r="R22" s="22">
        <f t="shared" si="4"/>
        <v>900191.75</v>
      </c>
      <c r="S22" s="22">
        <f t="shared" si="4"/>
        <v>900191.75</v>
      </c>
      <c r="T22" s="22">
        <f t="shared" si="5"/>
        <v>50410.74</v>
      </c>
      <c r="U22" s="22">
        <f t="shared" si="6"/>
        <v>315935.2879997096</v>
      </c>
      <c r="V22" s="22"/>
      <c r="W22" s="22">
        <f>IFERROR(VLOOKUP($A22,'[1]Cost UPL SFY22 Combine'!$B:$AG,31,FALSE),0)+IFERROR(VLOOKUP($A22,'[1]Cost UPL SFY22 Combine'!$B:$AG,32,FALSE),0)</f>
        <v>3295203.2500000102</v>
      </c>
      <c r="X22" s="23">
        <f t="shared" si="7"/>
        <v>1.017920272107053E-2</v>
      </c>
      <c r="Y22" s="22">
        <f>IFERROR(VLOOKUP($A22,'[1]SHOPP UPL SFY2022 Combined OUT'!$A:$AH,33,FALSE),0)</f>
        <v>1590694.9941422925</v>
      </c>
      <c r="Z22" s="24">
        <f t="shared" si="8"/>
        <v>1391223</v>
      </c>
      <c r="AA22" s="22">
        <f>(IFERROR(VLOOKUP(A22,'[1]CAH 101% of cost'!$A$3:$BP$43,64,FALSE),0))</f>
        <v>0</v>
      </c>
      <c r="AB22" s="22">
        <f t="shared" si="9"/>
        <v>1391223</v>
      </c>
      <c r="AC22" s="22">
        <v>328288.98000000004</v>
      </c>
      <c r="AD22" s="22">
        <f t="shared" si="14"/>
        <v>328328.62800000003</v>
      </c>
      <c r="AE22" s="22">
        <f t="shared" si="15"/>
        <v>347845.39799999999</v>
      </c>
      <c r="AF22" s="22">
        <f t="shared" si="16"/>
        <v>347805.75</v>
      </c>
      <c r="AG22" s="22">
        <f t="shared" si="16"/>
        <v>347805.75</v>
      </c>
      <c r="AH22" s="22">
        <f t="shared" si="17"/>
        <v>19477.12</v>
      </c>
      <c r="AI22" s="22">
        <f t="shared" si="10"/>
        <v>199471.99414229253</v>
      </c>
      <c r="AJ22" s="26"/>
      <c r="AO22" s="26"/>
    </row>
    <row r="23" spans="1:42" x14ac:dyDescent="0.3">
      <c r="A23" s="17" t="s">
        <v>71</v>
      </c>
      <c r="B23" s="18" t="s">
        <v>72</v>
      </c>
      <c r="C23" s="19" t="str">
        <f>IFERROR(VLOOKUP(A23,'[1]SHOPP UPL SFY2022 Combined OUT'!$A:$F,6,FALSE),IFERROR(VLOOKUP(A23,'[1]SHOPP UPL SFY2022 Combined INP'!$A:$F,6,FALSE),VLOOKUP(A23,'[1]DRG UPL SFY22 Combined'!$A:$J,10,FALSE)))</f>
        <v>Yes</v>
      </c>
      <c r="D23" s="18">
        <v>1</v>
      </c>
      <c r="E23" s="20">
        <v>1</v>
      </c>
      <c r="F23" s="21">
        <f t="shared" si="0"/>
        <v>5531345.5800000206</v>
      </c>
      <c r="G23" s="22">
        <f>IFERROR(IF(C23="No",(VLOOKUP($A23,'[1]Cost UPL SFY22 Combine'!$B:$AS,17,FALSE)+VLOOKUP($A23,'[1]Cost UPL SFY22 Combine'!$B:$AS,18,FALSE)+VLOOKUP($A23,'[1]Cost UPL SFY22 Combine'!$B:$AS,19,FALSE)),(VLOOKUP($A23,'[1]DRG UPL SFY22 Combined'!$A:$AZ,18,FALSE)+VLOOKUP($A23,'[1]DRG UPL SFY22 Combined'!$A:$AZ,19,FALSE)+VLOOKUP($A23,'[1]DRG UPL SFY22 Combined'!$A:$AZ,22,FALSE))),0)</f>
        <v>2067757.4200000002</v>
      </c>
      <c r="H23" s="22"/>
      <c r="I23" s="22">
        <f t="shared" si="11"/>
        <v>2067757.4200000002</v>
      </c>
      <c r="J23" s="23">
        <f t="shared" si="1"/>
        <v>3.8619078261001639E-3</v>
      </c>
      <c r="K23" s="22">
        <f>IFERROR(IF(C23="No",(VLOOKUP($A23,'[1]SHOPP UPL SFY2022 Combined INP'!$A:$AL,36,FALSE)),VLOOKUP($A23,'[1]DRG UPL SFY22 Combined'!$A:$AW,48,FALSE)),0)</f>
        <v>3851818.6734257555</v>
      </c>
      <c r="L23" s="22">
        <f t="shared" si="2"/>
        <v>1855456</v>
      </c>
      <c r="M23" s="22">
        <f>(IFERROR(VLOOKUP($A23,'[1]CAH 101% of cost'!$A$3:$BJ$43,48,FALSE),0))</f>
        <v>0</v>
      </c>
      <c r="N23" s="22">
        <f t="shared" si="12"/>
        <v>1855456</v>
      </c>
      <c r="O23" s="22">
        <v>437887.62</v>
      </c>
      <c r="P23" s="22">
        <f t="shared" si="13"/>
        <v>437887.62</v>
      </c>
      <c r="Q23" s="22">
        <f t="shared" si="3"/>
        <v>463864</v>
      </c>
      <c r="R23" s="22">
        <f t="shared" si="4"/>
        <v>463864</v>
      </c>
      <c r="S23" s="22">
        <f t="shared" si="4"/>
        <v>463864</v>
      </c>
      <c r="T23" s="22">
        <f t="shared" si="5"/>
        <v>25976.38</v>
      </c>
      <c r="U23" s="22">
        <f t="shared" si="6"/>
        <v>1996362.6734257555</v>
      </c>
      <c r="V23" s="22"/>
      <c r="W23" s="22">
        <f>IFERROR(VLOOKUP($A23,'[1]Cost UPL SFY22 Combine'!$B:$AG,31,FALSE),0)+IFERROR(VLOOKUP($A23,'[1]Cost UPL SFY22 Combine'!$B:$AG,32,FALSE),0)</f>
        <v>3463588.1600000202</v>
      </c>
      <c r="X23" s="23">
        <f t="shared" si="7"/>
        <v>1.069936005402391E-2</v>
      </c>
      <c r="Y23" s="22">
        <f>IFERROR(VLOOKUP($A23,'[1]SHOPP UPL SFY2022 Combined OUT'!$A:$AH,33,FALSE),0)</f>
        <v>2886530.1520885215</v>
      </c>
      <c r="Z23" s="24">
        <f t="shared" si="8"/>
        <v>1462315</v>
      </c>
      <c r="AA23" s="22">
        <f>(IFERROR(VLOOKUP(A23,'[1]CAH 101% of cost'!$A$3:$BP$43,64,FALSE),0))</f>
        <v>0</v>
      </c>
      <c r="AB23" s="22">
        <f t="shared" si="9"/>
        <v>1462315</v>
      </c>
      <c r="AC23" s="22">
        <v>345064.56800000003</v>
      </c>
      <c r="AD23" s="22">
        <f t="shared" si="14"/>
        <v>345106.34</v>
      </c>
      <c r="AE23" s="22">
        <f t="shared" si="15"/>
        <v>365620.522</v>
      </c>
      <c r="AF23" s="22">
        <f t="shared" si="16"/>
        <v>365578.75</v>
      </c>
      <c r="AG23" s="22">
        <f t="shared" si="16"/>
        <v>365578.75</v>
      </c>
      <c r="AH23" s="22">
        <f t="shared" si="17"/>
        <v>20472.41</v>
      </c>
      <c r="AI23" s="22">
        <f t="shared" si="10"/>
        <v>1424215.1520885215</v>
      </c>
      <c r="AJ23" s="26"/>
      <c r="AO23" s="26"/>
    </row>
    <row r="24" spans="1:42" x14ac:dyDescent="0.3">
      <c r="A24" s="17" t="s">
        <v>73</v>
      </c>
      <c r="B24" s="18" t="s">
        <v>74</v>
      </c>
      <c r="C24" s="19" t="str">
        <f>IFERROR(VLOOKUP(A24,'[1]SHOPP UPL SFY2022 Combined OUT'!$A:$F,6,FALSE),IFERROR(VLOOKUP(A24,'[1]SHOPP UPL SFY2022 Combined INP'!$A:$F,6,FALSE),VLOOKUP(A24,'[1]DRG UPL SFY22 Combined'!$A:$J,10,FALSE)))</f>
        <v>Yes</v>
      </c>
      <c r="D24" s="18">
        <v>1</v>
      </c>
      <c r="E24" s="20">
        <v>1</v>
      </c>
      <c r="F24" s="21">
        <f t="shared" si="0"/>
        <v>34762988.190001503</v>
      </c>
      <c r="G24" s="22">
        <f>IFERROR(IF(C24="No",(VLOOKUP($A24,'[1]Cost UPL SFY22 Combine'!$B:$AS,17,FALSE)+VLOOKUP($A24,'[1]Cost UPL SFY22 Combine'!$B:$AS,18,FALSE)+VLOOKUP($A24,'[1]Cost UPL SFY22 Combine'!$B:$AS,19,FALSE)),(VLOOKUP($A24,'[1]DRG UPL SFY22 Combined'!$A:$AZ,18,FALSE)+VLOOKUP($A24,'[1]DRG UPL SFY22 Combined'!$A:$AZ,19,FALSE)+VLOOKUP($A24,'[1]DRG UPL SFY22 Combined'!$A:$AZ,22,FALSE))),0)</f>
        <v>20649703.16</v>
      </c>
      <c r="H24" s="22"/>
      <c r="I24" s="22">
        <f t="shared" si="11"/>
        <v>20649703.16</v>
      </c>
      <c r="J24" s="23">
        <f t="shared" si="1"/>
        <v>3.8567024095239023E-2</v>
      </c>
      <c r="K24" s="22">
        <f>IFERROR(IF(C24="No",(VLOOKUP($A24,'[1]SHOPP UPL SFY2022 Combined INP'!$A:$AL,36,FALSE)),VLOOKUP($A24,'[1]DRG UPL SFY22 Combined'!$A:$AW,48,FALSE)),0)</f>
        <v>22980982.48922221</v>
      </c>
      <c r="L24" s="22">
        <f t="shared" si="2"/>
        <v>18529550</v>
      </c>
      <c r="M24" s="22">
        <f>(IFERROR(VLOOKUP($A24,'[1]CAH 101% of cost'!$A$3:$BJ$43,48,FALSE),0))</f>
        <v>0</v>
      </c>
      <c r="N24" s="22">
        <f t="shared" si="12"/>
        <v>18529550</v>
      </c>
      <c r="O24" s="22">
        <v>4372973.8</v>
      </c>
      <c r="P24" s="22">
        <f t="shared" si="13"/>
        <v>4372973.8</v>
      </c>
      <c r="Q24" s="22">
        <f t="shared" si="3"/>
        <v>4632387.5</v>
      </c>
      <c r="R24" s="22">
        <f t="shared" ref="R24:S42" si="18">ROUND($N24*25%,2)</f>
        <v>4632387.5</v>
      </c>
      <c r="S24" s="22">
        <f t="shared" si="18"/>
        <v>4632387.5</v>
      </c>
      <c r="T24" s="22">
        <f t="shared" si="5"/>
        <v>259413.7</v>
      </c>
      <c r="U24" s="22">
        <f t="shared" si="6"/>
        <v>4451432.4892222099</v>
      </c>
      <c r="V24" s="22"/>
      <c r="W24" s="22">
        <f>IFERROR(VLOOKUP($A24,'[1]Cost UPL SFY22 Combine'!$B:$AG,31,FALSE),0)+IFERROR(VLOOKUP($A24,'[1]Cost UPL SFY22 Combine'!$B:$AG,32,FALSE),0)</f>
        <v>14113285.030001502</v>
      </c>
      <c r="X24" s="23">
        <f t="shared" si="7"/>
        <v>4.3597307504669038E-2</v>
      </c>
      <c r="Y24" s="22">
        <f>IFERROR(VLOOKUP($A24,'[1]SHOPP UPL SFY2022 Combined OUT'!$A:$AH,33,FALSE),0)</f>
        <v>5105715.4409584384</v>
      </c>
      <c r="Z24" s="24">
        <f t="shared" si="8"/>
        <v>5958579</v>
      </c>
      <c r="AA24" s="22">
        <f>(IFERROR(VLOOKUP(A24,'[1]CAH 101% of cost'!$A$3:$BP$43,64,FALSE),0))</f>
        <v>0</v>
      </c>
      <c r="AB24" s="22">
        <f t="shared" si="9"/>
        <v>5958579</v>
      </c>
      <c r="AC24" s="22">
        <v>1406054.9600000002</v>
      </c>
      <c r="AD24" s="22">
        <f t="shared" si="14"/>
        <v>1406224.6440000001</v>
      </c>
      <c r="AE24" s="22">
        <f t="shared" si="15"/>
        <v>1489814.4339999999</v>
      </c>
      <c r="AF24" s="22">
        <f t="shared" si="16"/>
        <v>1489644.75</v>
      </c>
      <c r="AG24" s="22">
        <f t="shared" si="16"/>
        <v>1489644.75</v>
      </c>
      <c r="AH24" s="22">
        <f t="shared" si="17"/>
        <v>83420.11</v>
      </c>
      <c r="AI24" s="22">
        <f t="shared" si="10"/>
        <v>-852863.55904156156</v>
      </c>
      <c r="AJ24" s="26"/>
      <c r="AO24" s="26"/>
    </row>
    <row r="25" spans="1:42" x14ac:dyDescent="0.3">
      <c r="A25" s="104" t="s">
        <v>75</v>
      </c>
      <c r="B25" s="120" t="s">
        <v>76</v>
      </c>
      <c r="C25" s="19" t="str">
        <f>IFERROR(VLOOKUP(A25,'[1]SHOPP UPL SFY2022 Combined OUT'!$A:$F,6,FALSE),IFERROR(VLOOKUP(A25,'[1]SHOPP UPL SFY2022 Combined INP'!$A:$F,6,FALSE),VLOOKUP(A25,'[1]DRG UPL SFY22 Combined'!$A:$J,10,FALSE)))</f>
        <v>Yes</v>
      </c>
      <c r="D25" s="18">
        <v>1</v>
      </c>
      <c r="E25" s="20">
        <v>1</v>
      </c>
      <c r="F25" s="21">
        <f t="shared" si="0"/>
        <v>9637039.3592168838</v>
      </c>
      <c r="G25" s="22">
        <f>IFERROR(IF(C25="No",(VLOOKUP($A25,'[1]Cost UPL SFY22 Combine'!$B:$AS,17,FALSE)+VLOOKUP($A25,'[1]Cost UPL SFY22 Combine'!$B:$AS,18,FALSE)+VLOOKUP($A25,'[1]Cost UPL SFY22 Combine'!$B:$AS,19,FALSE)),(VLOOKUP($A25,'[1]DRG UPL SFY22 Combined'!$A:$AZ,18,FALSE)+VLOOKUP($A25,'[1]DRG UPL SFY22 Combined'!$A:$AZ,19,FALSE)+VLOOKUP($A25,'[1]DRG UPL SFY22 Combined'!$A:$AZ,22,FALSE))),0)</f>
        <v>3996882.43</v>
      </c>
      <c r="H25" s="22"/>
      <c r="I25" s="22">
        <f t="shared" si="11"/>
        <v>3996882.43</v>
      </c>
      <c r="J25" s="23">
        <f t="shared" si="1"/>
        <v>7.4648947633418426E-3</v>
      </c>
      <c r="K25" s="22">
        <f>IFERROR(IF(C25="No",(VLOOKUP($A25,'[1]SHOPP UPL SFY2022 Combined INP'!$A:$AL,36,FALSE)),VLOOKUP($A25,'[1]DRG UPL SFY22 Combined'!$A:$AW,48,FALSE)),0)</f>
        <v>4348093.6228028536</v>
      </c>
      <c r="L25" s="22">
        <f t="shared" si="2"/>
        <v>3586513</v>
      </c>
      <c r="M25" s="22">
        <f>(IFERROR(VLOOKUP($A25,'[1]CAH 101% of cost'!$A$3:$BJ$43,48,FALSE),0))</f>
        <v>0</v>
      </c>
      <c r="N25" s="22">
        <f t="shared" si="12"/>
        <v>3586513</v>
      </c>
      <c r="O25" s="22">
        <v>846417.07</v>
      </c>
      <c r="P25" s="22">
        <f t="shared" si="13"/>
        <v>846417.07</v>
      </c>
      <c r="Q25" s="22">
        <f t="shared" si="3"/>
        <v>896628.25</v>
      </c>
      <c r="R25" s="22">
        <f t="shared" si="18"/>
        <v>896628.25</v>
      </c>
      <c r="S25" s="22">
        <f t="shared" si="18"/>
        <v>896628.25</v>
      </c>
      <c r="T25" s="22">
        <f t="shared" si="5"/>
        <v>50211.18</v>
      </c>
      <c r="U25" s="22">
        <f t="shared" si="6"/>
        <v>761580.62280285358</v>
      </c>
      <c r="V25" s="22"/>
      <c r="W25" s="22">
        <f>IFERROR(VLOOKUP($A25,'[1]Cost UPL SFY22 Combine'!$B:$AG,31,FALSE),0)+IFERROR(VLOOKUP($A25,'[1]Cost UPL SFY22 Combine'!$B:$AG,32,FALSE),0)</f>
        <v>5640156.9292168831</v>
      </c>
      <c r="X25" s="23">
        <f t="shared" si="7"/>
        <v>1.7422992272524956E-2</v>
      </c>
      <c r="Y25" s="22">
        <f>IFERROR(VLOOKUP($A25,'[1]SHOPP UPL SFY2022 Combined OUT'!$A:$AH,33,FALSE),0)</f>
        <v>3947637.0098380009</v>
      </c>
      <c r="Z25" s="24">
        <f t="shared" si="8"/>
        <v>2381254</v>
      </c>
      <c r="AA25" s="22">
        <f>(IFERROR(VLOOKUP(A25,'[1]CAH 101% of cost'!$A$3:$BP$43,64,FALSE),0))</f>
        <v>0</v>
      </c>
      <c r="AB25" s="22">
        <f t="shared" si="9"/>
        <v>2381254</v>
      </c>
      <c r="AC25" s="22">
        <v>561908.21200000006</v>
      </c>
      <c r="AD25" s="22">
        <f t="shared" si="14"/>
        <v>561975.94400000002</v>
      </c>
      <c r="AE25" s="22">
        <f t="shared" si="15"/>
        <v>595381.23199999996</v>
      </c>
      <c r="AF25" s="22">
        <f t="shared" si="16"/>
        <v>595313.5</v>
      </c>
      <c r="AG25" s="22">
        <f t="shared" si="16"/>
        <v>595313.5</v>
      </c>
      <c r="AH25" s="22">
        <f t="shared" si="17"/>
        <v>33337.56</v>
      </c>
      <c r="AI25" s="22">
        <f t="shared" si="10"/>
        <v>1566383.0098380009</v>
      </c>
      <c r="AJ25" s="26"/>
      <c r="AO25" s="26"/>
    </row>
    <row r="26" spans="1:42" x14ac:dyDescent="0.3">
      <c r="A26" s="104" t="s">
        <v>77</v>
      </c>
      <c r="B26" s="120" t="s">
        <v>78</v>
      </c>
      <c r="C26" s="19" t="str">
        <f>IFERROR(VLOOKUP(A26,'[1]SHOPP UPL SFY2022 Combined OUT'!$A:$F,6,FALSE),IFERROR(VLOOKUP(A26,'[1]SHOPP UPL SFY2022 Combined INP'!$A:$F,6,FALSE),VLOOKUP(A26,'[1]DRG UPL SFY22 Combined'!$A:$J,10,FALSE)))</f>
        <v>Yes</v>
      </c>
      <c r="D26" s="18">
        <v>1</v>
      </c>
      <c r="E26" s="20">
        <v>1</v>
      </c>
      <c r="F26" s="21">
        <f t="shared" si="0"/>
        <v>7022433.1799999801</v>
      </c>
      <c r="G26" s="22">
        <f>IFERROR(IF(C26="No",(VLOOKUP($A26,'[1]Cost UPL SFY22 Combine'!$B:$AS,17,FALSE)+VLOOKUP($A26,'[1]Cost UPL SFY22 Combine'!$B:$AS,18,FALSE)+VLOOKUP($A26,'[1]Cost UPL SFY22 Combine'!$B:$AS,19,FALSE)),(VLOOKUP($A26,'[1]DRG UPL SFY22 Combined'!$A:$AZ,18,FALSE)+VLOOKUP($A26,'[1]DRG UPL SFY22 Combined'!$A:$AZ,19,FALSE)+VLOOKUP($A26,'[1]DRG UPL SFY22 Combined'!$A:$AZ,22,FALSE))),0)</f>
        <v>2928433.67</v>
      </c>
      <c r="H26" s="22"/>
      <c r="I26" s="22">
        <f t="shared" si="11"/>
        <v>2928433.67</v>
      </c>
      <c r="J26" s="23">
        <f t="shared" si="1"/>
        <v>5.4693750819127633E-3</v>
      </c>
      <c r="K26" s="22">
        <f>IFERROR(IF(C26="No",(VLOOKUP($A26,'[1]SHOPP UPL SFY2022 Combined INP'!$A:$AL,36,FALSE)),VLOOKUP($A26,'[1]DRG UPL SFY22 Combined'!$A:$AW,48,FALSE)),0)</f>
        <v>3403643.8895354532</v>
      </c>
      <c r="L26" s="22">
        <f t="shared" si="2"/>
        <v>2627765</v>
      </c>
      <c r="M26" s="22">
        <f>(IFERROR(VLOOKUP($A26,'[1]CAH 101% of cost'!$A$3:$BJ$43,48,FALSE),0))</f>
        <v>0</v>
      </c>
      <c r="N26" s="22">
        <f t="shared" si="12"/>
        <v>2627765</v>
      </c>
      <c r="O26" s="22">
        <v>620152.54</v>
      </c>
      <c r="P26" s="22">
        <f t="shared" si="13"/>
        <v>620152.54</v>
      </c>
      <c r="Q26" s="22">
        <f t="shared" si="3"/>
        <v>656941.25</v>
      </c>
      <c r="R26" s="22">
        <f t="shared" si="18"/>
        <v>656941.25</v>
      </c>
      <c r="S26" s="22">
        <f t="shared" si="18"/>
        <v>656941.25</v>
      </c>
      <c r="T26" s="22">
        <f t="shared" si="5"/>
        <v>36788.71</v>
      </c>
      <c r="U26" s="22">
        <f t="shared" si="6"/>
        <v>775878.88953545317</v>
      </c>
      <c r="V26" s="22"/>
      <c r="W26" s="22">
        <f>IFERROR(VLOOKUP($A26,'[1]Cost UPL SFY22 Combine'!$B:$AG,31,FALSE),0)+IFERROR(VLOOKUP($A26,'[1]Cost UPL SFY22 Combine'!$B:$AG,32,FALSE),0)</f>
        <v>4093999.5099999802</v>
      </c>
      <c r="X26" s="23">
        <f t="shared" si="7"/>
        <v>1.2646761911348892E-2</v>
      </c>
      <c r="Y26" s="22">
        <f>IFERROR(VLOOKUP($A26,'[1]SHOPP UPL SFY2022 Combined OUT'!$A:$AH,33,FALSE),0)</f>
        <v>1579876.1072982703</v>
      </c>
      <c r="Z26" s="24">
        <f t="shared" si="8"/>
        <v>1728472</v>
      </c>
      <c r="AA26" s="22">
        <f>(IFERROR(VLOOKUP(A26,'[1]CAH 101% of cost'!$A$3:$BP$43,64,FALSE),0))</f>
        <v>0</v>
      </c>
      <c r="AB26" s="22">
        <f t="shared" si="9"/>
        <v>1728472</v>
      </c>
      <c r="AC26" s="22">
        <v>407870.304</v>
      </c>
      <c r="AD26" s="22">
        <f t="shared" si="14"/>
        <v>407919.39200000005</v>
      </c>
      <c r="AE26" s="22">
        <f t="shared" si="15"/>
        <v>432167.08800000005</v>
      </c>
      <c r="AF26" s="22">
        <f t="shared" si="16"/>
        <v>432118</v>
      </c>
      <c r="AG26" s="22">
        <f t="shared" si="16"/>
        <v>432118</v>
      </c>
      <c r="AH26" s="22">
        <f t="shared" si="17"/>
        <v>24198.61</v>
      </c>
      <c r="AI26" s="22">
        <f t="shared" si="10"/>
        <v>-148595.89270172967</v>
      </c>
      <c r="AJ26" s="26"/>
      <c r="AO26" s="26"/>
    </row>
    <row r="27" spans="1:42" x14ac:dyDescent="0.3">
      <c r="A27" s="110" t="s">
        <v>79</v>
      </c>
      <c r="B27" s="120" t="s">
        <v>80</v>
      </c>
      <c r="C27" s="19" t="str">
        <f>IFERROR(VLOOKUP(A27,'[1]SHOPP UPL SFY2022 Combined OUT'!$A:$F,6,FALSE),IFERROR(VLOOKUP(A27,'[1]SHOPP UPL SFY2022 Combined INP'!$A:$F,6,FALSE),VLOOKUP(A27,'[1]DRG UPL SFY22 Combined'!$A:$J,10,FALSE)))</f>
        <v>No</v>
      </c>
      <c r="D27" s="18">
        <v>1</v>
      </c>
      <c r="E27" s="20">
        <v>1</v>
      </c>
      <c r="F27" s="21">
        <f t="shared" si="0"/>
        <v>3192790.37</v>
      </c>
      <c r="G27" s="22">
        <f>IFERROR(IF(C27="No",(VLOOKUP($A27,'[1]Cost UPL SFY22 Combine'!$B:$AS,17,FALSE)+VLOOKUP($A27,'[1]Cost UPL SFY22 Combine'!$B:$AS,18,FALSE)+VLOOKUP($A27,'[1]Cost UPL SFY22 Combine'!$B:$AS,19,FALSE)),(VLOOKUP($A27,'[1]DRG UPL SFY22 Combined'!$A:$AZ,18,FALSE)+VLOOKUP($A27,'[1]DRG UPL SFY22 Combined'!$A:$AZ,19,FALSE)+VLOOKUP($A27,'[1]DRG UPL SFY22 Combined'!$A:$AZ,22,FALSE))),0)</f>
        <v>3192790.37</v>
      </c>
      <c r="H27" s="22"/>
      <c r="I27" s="22">
        <f t="shared" si="11"/>
        <v>3192790.37</v>
      </c>
      <c r="J27" s="23">
        <f t="shared" si="1"/>
        <v>5.9631086305086201E-3</v>
      </c>
      <c r="K27" s="22">
        <f>IFERROR(IF(C27="No",(VLOOKUP($A27,'[1]SHOPP UPL SFY2022 Combined INP'!$A:$AL,36,FALSE)),VLOOKUP($A27,'[1]DRG UPL SFY22 Combined'!$A:$AW,48,FALSE)),0)</f>
        <v>1347905.080748084</v>
      </c>
      <c r="L27" s="22">
        <f t="shared" si="2"/>
        <v>2864979</v>
      </c>
      <c r="M27" s="22">
        <f>(IFERROR(VLOOKUP($A27,'[1]CAH 101% of cost'!$A$3:$BJ$43,48,FALSE),0))</f>
        <v>0</v>
      </c>
      <c r="N27" s="22">
        <f t="shared" si="12"/>
        <v>2864979</v>
      </c>
      <c r="O27" s="22">
        <v>676135.04</v>
      </c>
      <c r="P27" s="22">
        <f t="shared" si="13"/>
        <v>676135.04</v>
      </c>
      <c r="Q27" s="22">
        <f t="shared" si="3"/>
        <v>716244.75</v>
      </c>
      <c r="R27" s="22">
        <f t="shared" si="18"/>
        <v>716244.75</v>
      </c>
      <c r="S27" s="22">
        <f t="shared" si="18"/>
        <v>716244.75</v>
      </c>
      <c r="T27" s="22">
        <f t="shared" si="5"/>
        <v>40109.71</v>
      </c>
      <c r="U27" s="22">
        <f t="shared" si="6"/>
        <v>-1517073.919251916</v>
      </c>
      <c r="V27" s="22"/>
      <c r="W27" s="22">
        <f>IFERROR(VLOOKUP($A27,'[1]Cost UPL SFY22 Combine'!$B:$AG,31,FALSE),0)+IFERROR(VLOOKUP($A27,'[1]Cost UPL SFY22 Combine'!$B:$AG,32,FALSE),0)</f>
        <v>0</v>
      </c>
      <c r="X27" s="23">
        <f t="shared" si="7"/>
        <v>0</v>
      </c>
      <c r="Y27" s="22">
        <f>IFERROR(VLOOKUP($A27,'[1]SHOPP UPL SFY2022 Combined OUT'!$A:$AH,33,FALSE),0)</f>
        <v>0</v>
      </c>
      <c r="Z27" s="24">
        <f t="shared" si="8"/>
        <v>0</v>
      </c>
      <c r="AA27" s="22">
        <f>(IFERROR(VLOOKUP(A27,'[1]CAH 101% of cost'!$A$3:$BP$43,64,FALSE),0))</f>
        <v>0</v>
      </c>
      <c r="AB27" s="22">
        <f t="shared" si="9"/>
        <v>0</v>
      </c>
      <c r="AC27" s="22">
        <v>0</v>
      </c>
      <c r="AD27" s="22">
        <f t="shared" si="14"/>
        <v>0</v>
      </c>
      <c r="AE27" s="22">
        <f t="shared" si="15"/>
        <v>0</v>
      </c>
      <c r="AF27" s="22">
        <f t="shared" si="16"/>
        <v>0</v>
      </c>
      <c r="AG27" s="22">
        <f t="shared" si="16"/>
        <v>0</v>
      </c>
      <c r="AH27" s="22">
        <f t="shared" si="17"/>
        <v>0</v>
      </c>
      <c r="AI27" s="22">
        <f t="shared" si="10"/>
        <v>0</v>
      </c>
      <c r="AJ27" s="26"/>
      <c r="AO27" s="26"/>
    </row>
    <row r="28" spans="1:42" x14ac:dyDescent="0.3">
      <c r="A28" s="104" t="s">
        <v>81</v>
      </c>
      <c r="B28" s="120" t="s">
        <v>82</v>
      </c>
      <c r="C28" s="19" t="str">
        <f>IFERROR(VLOOKUP(A28,'[1]SHOPP UPL SFY2022 Combined OUT'!$A:$F,6,FALSE),IFERROR(VLOOKUP(A28,'[1]SHOPP UPL SFY2022 Combined INP'!$A:$F,6,FALSE),VLOOKUP(A28,'[1]DRG UPL SFY22 Combined'!$A:$J,10,FALSE)))</f>
        <v>Yes</v>
      </c>
      <c r="D28" s="18">
        <v>1</v>
      </c>
      <c r="E28" s="20">
        <v>1</v>
      </c>
      <c r="F28" s="21">
        <f t="shared" si="0"/>
        <v>3477278.1125248331</v>
      </c>
      <c r="G28" s="22">
        <f>IFERROR(IF(C28="No",(VLOOKUP($A28,'[1]Cost UPL SFY22 Combine'!$B:$AS,17,FALSE)+VLOOKUP($A28,'[1]Cost UPL SFY22 Combine'!$B:$AS,18,FALSE)+VLOOKUP($A28,'[1]Cost UPL SFY22 Combine'!$B:$AS,19,FALSE)),(VLOOKUP($A28,'[1]DRG UPL SFY22 Combined'!$A:$AZ,18,FALSE)+VLOOKUP($A28,'[1]DRG UPL SFY22 Combined'!$A:$AZ,19,FALSE)+VLOOKUP($A28,'[1]DRG UPL SFY22 Combined'!$A:$AZ,22,FALSE))),0)</f>
        <v>388600.82</v>
      </c>
      <c r="H28" s="22"/>
      <c r="I28" s="22">
        <f t="shared" si="11"/>
        <v>388600.82</v>
      </c>
      <c r="J28" s="23">
        <f t="shared" si="1"/>
        <v>7.2578172539549681E-4</v>
      </c>
      <c r="K28" s="22">
        <f>IFERROR(IF(C28="No",(VLOOKUP($A28,'[1]SHOPP UPL SFY2022 Combined INP'!$A:$AL,36,FALSE)),VLOOKUP($A28,'[1]DRG UPL SFY22 Combined'!$A:$AW,48,FALSE)),0)</f>
        <v>359073.08737588878</v>
      </c>
      <c r="L28" s="22">
        <f t="shared" si="2"/>
        <v>348702</v>
      </c>
      <c r="M28" s="22">
        <f>(IFERROR(VLOOKUP($A28,'[1]CAH 101% of cost'!$A$3:$BJ$43,48,FALSE),0))</f>
        <v>0</v>
      </c>
      <c r="N28" s="22">
        <f t="shared" si="12"/>
        <v>348702</v>
      </c>
      <c r="O28" s="22">
        <v>82293.67</v>
      </c>
      <c r="P28" s="22">
        <f t="shared" si="13"/>
        <v>82293.67</v>
      </c>
      <c r="Q28" s="22">
        <f t="shared" si="3"/>
        <v>87175.5</v>
      </c>
      <c r="R28" s="22">
        <f t="shared" si="18"/>
        <v>87175.5</v>
      </c>
      <c r="S28" s="22">
        <f t="shared" si="18"/>
        <v>87175.5</v>
      </c>
      <c r="T28" s="22">
        <f t="shared" si="5"/>
        <v>4881.83</v>
      </c>
      <c r="U28" s="22">
        <f t="shared" si="6"/>
        <v>10371.087375888776</v>
      </c>
      <c r="V28" s="22"/>
      <c r="W28" s="22">
        <f>IFERROR(VLOOKUP($A28,'[1]Cost UPL SFY22 Combine'!$B:$AG,31,FALSE),0)+IFERROR(VLOOKUP($A28,'[1]Cost UPL SFY22 Combine'!$B:$AG,32,FALSE),0)</f>
        <v>3088677.2925248332</v>
      </c>
      <c r="X28" s="23">
        <f t="shared" si="7"/>
        <v>9.5412239899245778E-3</v>
      </c>
      <c r="Y28" s="22">
        <f>IFERROR(VLOOKUP($A28,'[1]SHOPP UPL SFY2022 Combined OUT'!$A:$AH,33,FALSE),0)</f>
        <v>2439002.4245757456</v>
      </c>
      <c r="Z28" s="24">
        <f t="shared" si="8"/>
        <v>1304029</v>
      </c>
      <c r="AA28" s="22">
        <f>(IFERROR(VLOOKUP(A28,'[1]CAH 101% of cost'!$A$3:$BP$43,64,FALSE),0))</f>
        <v>0</v>
      </c>
      <c r="AB28" s="22">
        <f t="shared" si="9"/>
        <v>1304029</v>
      </c>
      <c r="AC28" s="22">
        <v>307713.55600000004</v>
      </c>
      <c r="AD28" s="22">
        <f t="shared" si="14"/>
        <v>307750.84400000004</v>
      </c>
      <c r="AE28" s="22">
        <f t="shared" si="15"/>
        <v>326044.538</v>
      </c>
      <c r="AF28" s="22">
        <f t="shared" si="16"/>
        <v>326007.25</v>
      </c>
      <c r="AG28" s="22">
        <f t="shared" si="16"/>
        <v>326007.25</v>
      </c>
      <c r="AH28" s="22">
        <f t="shared" si="17"/>
        <v>18256.41</v>
      </c>
      <c r="AI28" s="22">
        <f t="shared" si="10"/>
        <v>1134973.4245757456</v>
      </c>
      <c r="AJ28" s="26"/>
      <c r="AO28" s="26"/>
    </row>
    <row r="29" spans="1:42" x14ac:dyDescent="0.3">
      <c r="A29" s="104" t="s">
        <v>83</v>
      </c>
      <c r="B29" s="120" t="s">
        <v>84</v>
      </c>
      <c r="C29" s="19" t="str">
        <f>IFERROR(VLOOKUP(A29,'[1]SHOPP UPL SFY2022 Combined OUT'!$A:$F,6,FALSE),IFERROR(VLOOKUP(A29,'[1]SHOPP UPL SFY2022 Combined INP'!$A:$F,6,FALSE),VLOOKUP(A29,'[1]DRG UPL SFY22 Combined'!$A:$J,10,FALSE)))</f>
        <v>Yes</v>
      </c>
      <c r="D29" s="18">
        <v>1</v>
      </c>
      <c r="E29" s="20">
        <v>1</v>
      </c>
      <c r="F29" s="21">
        <f t="shared" si="0"/>
        <v>1695194.4086298784</v>
      </c>
      <c r="G29" s="22">
        <f>IFERROR(IF(C29="No",(VLOOKUP($A29,'[1]Cost UPL SFY22 Combine'!$B:$AS,17,FALSE)+VLOOKUP($A29,'[1]Cost UPL SFY22 Combine'!$B:$AS,18,FALSE)+VLOOKUP($A29,'[1]Cost UPL SFY22 Combine'!$B:$AS,19,FALSE)),(VLOOKUP($A29,'[1]DRG UPL SFY22 Combined'!$A:$AZ,18,FALSE)+VLOOKUP($A29,'[1]DRG UPL SFY22 Combined'!$A:$AZ,19,FALSE)+VLOOKUP($A29,'[1]DRG UPL SFY22 Combined'!$A:$AZ,22,FALSE))),0)</f>
        <v>442053.07</v>
      </c>
      <c r="H29" s="22"/>
      <c r="I29" s="22">
        <f t="shared" si="11"/>
        <v>442053.07</v>
      </c>
      <c r="J29" s="23">
        <f t="shared" si="1"/>
        <v>8.2561338872361699E-4</v>
      </c>
      <c r="K29" s="22">
        <f>IFERROR(IF(C29="No",(VLOOKUP($A29,'[1]SHOPP UPL SFY2022 Combined INP'!$A:$AL,36,FALSE)),VLOOKUP($A29,'[1]DRG UPL SFY22 Combined'!$A:$AW,48,FALSE)),0)</f>
        <v>458722.33168294124</v>
      </c>
      <c r="L29" s="22">
        <f t="shared" si="2"/>
        <v>396666</v>
      </c>
      <c r="M29" s="22">
        <f>(IFERROR(VLOOKUP($A29,'[1]CAH 101% of cost'!$A$3:$BJ$43,48,FALSE),0))</f>
        <v>0</v>
      </c>
      <c r="N29" s="22">
        <f t="shared" si="12"/>
        <v>396666</v>
      </c>
      <c r="O29" s="22">
        <v>93613.18</v>
      </c>
      <c r="P29" s="22">
        <f t="shared" si="13"/>
        <v>93613.18</v>
      </c>
      <c r="Q29" s="22">
        <f t="shared" si="3"/>
        <v>99166.5</v>
      </c>
      <c r="R29" s="22">
        <f t="shared" si="18"/>
        <v>99166.5</v>
      </c>
      <c r="S29" s="22">
        <f t="shared" si="18"/>
        <v>99166.5</v>
      </c>
      <c r="T29" s="22">
        <f t="shared" si="5"/>
        <v>5553.32</v>
      </c>
      <c r="U29" s="22">
        <f t="shared" si="6"/>
        <v>62056.331682941236</v>
      </c>
      <c r="V29" s="22"/>
      <c r="W29" s="22">
        <f>IFERROR(VLOOKUP($A29,'[1]Cost UPL SFY22 Combine'!$B:$AG,31,FALSE),0)+IFERROR(VLOOKUP($A29,'[1]Cost UPL SFY22 Combine'!$B:$AG,32,FALSE),0)</f>
        <v>1253141.3386298784</v>
      </c>
      <c r="X29" s="23">
        <f t="shared" si="7"/>
        <v>3.871075243709833E-3</v>
      </c>
      <c r="Y29" s="22">
        <f>IFERROR(VLOOKUP($A29,'[1]SHOPP UPL SFY2022 Combined OUT'!$A:$AH,33,FALSE),0)</f>
        <v>1861364.6638206996</v>
      </c>
      <c r="Z29" s="24">
        <f t="shared" si="8"/>
        <v>529072</v>
      </c>
      <c r="AA29" s="22">
        <f>(IFERROR(VLOOKUP(A29,'[1]CAH 101% of cost'!$A$3:$BP$43,64,FALSE),0))</f>
        <v>0</v>
      </c>
      <c r="AB29" s="22">
        <f t="shared" si="9"/>
        <v>529072</v>
      </c>
      <c r="AC29" s="22">
        <v>124845.88800000001</v>
      </c>
      <c r="AD29" s="22">
        <f t="shared" si="14"/>
        <v>124860.99200000001</v>
      </c>
      <c r="AE29" s="22">
        <f t="shared" si="15"/>
        <v>132283.10399999999</v>
      </c>
      <c r="AF29" s="22">
        <f t="shared" si="16"/>
        <v>132268</v>
      </c>
      <c r="AG29" s="22">
        <f t="shared" si="16"/>
        <v>132268</v>
      </c>
      <c r="AH29" s="22">
        <f t="shared" si="17"/>
        <v>7407.01</v>
      </c>
      <c r="AI29" s="22">
        <f t="shared" si="10"/>
        <v>1332292.6638206996</v>
      </c>
      <c r="AJ29" s="26"/>
      <c r="AO29" s="26"/>
    </row>
    <row r="30" spans="1:42" x14ac:dyDescent="0.3">
      <c r="A30" s="104" t="s">
        <v>85</v>
      </c>
      <c r="B30" s="120" t="s">
        <v>86</v>
      </c>
      <c r="C30" s="19" t="str">
        <f>IFERROR(VLOOKUP(A30,'[1]SHOPP UPL SFY2022 Combined OUT'!$A:$F,6,FALSE),IFERROR(VLOOKUP(A30,'[1]SHOPP UPL SFY2022 Combined INP'!$A:$F,6,FALSE),VLOOKUP(A30,'[1]DRG UPL SFY22 Combined'!$A:$J,10,FALSE)))</f>
        <v>Yes</v>
      </c>
      <c r="D30" s="18">
        <v>1</v>
      </c>
      <c r="E30" s="20">
        <v>1</v>
      </c>
      <c r="F30" s="21">
        <f t="shared" si="0"/>
        <v>46313091.300000504</v>
      </c>
      <c r="G30" s="22">
        <f>IFERROR(IF(C30="No",(VLOOKUP($A30,'[1]Cost UPL SFY22 Combine'!$B:$AS,17,FALSE)+VLOOKUP($A30,'[1]Cost UPL SFY22 Combine'!$B:$AS,18,FALSE)+VLOOKUP($A30,'[1]Cost UPL SFY22 Combine'!$B:$AS,19,FALSE)),(VLOOKUP($A30,'[1]DRG UPL SFY22 Combined'!$A:$AZ,18,FALSE)+VLOOKUP($A30,'[1]DRG UPL SFY22 Combined'!$A:$AZ,19,FALSE)+VLOOKUP($A30,'[1]DRG UPL SFY22 Combined'!$A:$AZ,22,FALSE))),0)</f>
        <v>27494386.979999993</v>
      </c>
      <c r="H30" s="22"/>
      <c r="I30" s="22">
        <f t="shared" si="11"/>
        <v>27494386.979999993</v>
      </c>
      <c r="J30" s="23">
        <f t="shared" si="1"/>
        <v>5.1350698696507838E-2</v>
      </c>
      <c r="K30" s="22">
        <f>IFERROR(IF(C30="No",(VLOOKUP($A30,'[1]SHOPP UPL SFY2022 Combined INP'!$A:$AL,36,FALSE)),VLOOKUP($A30,'[1]DRG UPL SFY22 Combined'!$A:$AW,48,FALSE)),0)</f>
        <v>17101150.91756798</v>
      </c>
      <c r="L30" s="22">
        <f t="shared" si="2"/>
        <v>24671474</v>
      </c>
      <c r="M30" s="22">
        <f>(IFERROR(VLOOKUP($A30,'[1]CAH 101% of cost'!$A$3:$BJ$43,48,FALSE),0))</f>
        <v>0</v>
      </c>
      <c r="N30" s="22">
        <f t="shared" si="12"/>
        <v>24671474</v>
      </c>
      <c r="O30" s="22">
        <v>5822467.8600000003</v>
      </c>
      <c r="P30" s="22">
        <f t="shared" si="13"/>
        <v>5822467.8600000003</v>
      </c>
      <c r="Q30" s="22">
        <f t="shared" si="3"/>
        <v>6167868.5</v>
      </c>
      <c r="R30" s="22">
        <f t="shared" si="18"/>
        <v>6167868.5</v>
      </c>
      <c r="S30" s="22">
        <f t="shared" si="18"/>
        <v>6167868.5</v>
      </c>
      <c r="T30" s="22">
        <f t="shared" si="5"/>
        <v>345400.64</v>
      </c>
      <c r="U30" s="22">
        <f t="shared" si="6"/>
        <v>-7570323.0824320205</v>
      </c>
      <c r="V30" s="22"/>
      <c r="W30" s="22">
        <f>IFERROR(VLOOKUP($A30,'[1]Cost UPL SFY22 Combine'!$B:$AG,31,FALSE),0)+IFERROR(VLOOKUP($A30,'[1]Cost UPL SFY22 Combine'!$B:$AG,32,FALSE),0)</f>
        <v>18818704.320000511</v>
      </c>
      <c r="X30" s="23">
        <f t="shared" si="7"/>
        <v>5.8132804470003581E-2</v>
      </c>
      <c r="Y30" s="22">
        <f>IFERROR(VLOOKUP($A30,'[1]SHOPP UPL SFY2022 Combined OUT'!$A:$AH,33,FALSE),0)</f>
        <v>5598628.7696955949</v>
      </c>
      <c r="Z30" s="24">
        <f t="shared" si="8"/>
        <v>7945190</v>
      </c>
      <c r="AA30" s="22">
        <f>(IFERROR(VLOOKUP(A30,'[1]CAH 101% of cost'!$A$3:$BP$43,64,FALSE),0))</f>
        <v>0</v>
      </c>
      <c r="AB30" s="22">
        <f t="shared" si="9"/>
        <v>7945190</v>
      </c>
      <c r="AC30" s="22">
        <v>1874838.7520000001</v>
      </c>
      <c r="AD30" s="22">
        <f t="shared" si="14"/>
        <v>1875064.84</v>
      </c>
      <c r="AE30" s="22">
        <f t="shared" si="15"/>
        <v>1986523.588</v>
      </c>
      <c r="AF30" s="22">
        <f t="shared" si="16"/>
        <v>1986297.5</v>
      </c>
      <c r="AG30" s="22">
        <f t="shared" si="16"/>
        <v>1986297.5</v>
      </c>
      <c r="AH30" s="22">
        <f t="shared" si="17"/>
        <v>111232.66</v>
      </c>
      <c r="AI30" s="22">
        <f t="shared" si="10"/>
        <v>-2346561.2303044051</v>
      </c>
      <c r="AJ30" s="26"/>
      <c r="AO30" s="26"/>
    </row>
    <row r="31" spans="1:42" x14ac:dyDescent="0.3">
      <c r="A31" s="104" t="s">
        <v>87</v>
      </c>
      <c r="B31" s="120" t="s">
        <v>88</v>
      </c>
      <c r="C31" s="19" t="str">
        <f>IFERROR(VLOOKUP(A31,'[1]SHOPP UPL SFY2022 Combined OUT'!$A:$F,6,FALSE),IFERROR(VLOOKUP(A31,'[1]SHOPP UPL SFY2022 Combined INP'!$A:$F,6,FALSE),VLOOKUP(A31,'[1]DRG UPL SFY22 Combined'!$A:$J,10,FALSE)))</f>
        <v>Yes</v>
      </c>
      <c r="D31" s="18">
        <v>1</v>
      </c>
      <c r="E31" s="20">
        <v>1</v>
      </c>
      <c r="F31" s="21">
        <f t="shared" si="0"/>
        <v>10400634.61000004</v>
      </c>
      <c r="G31" s="22">
        <f>IFERROR(IF(C31="No",(VLOOKUP($A31,'[1]Cost UPL SFY22 Combine'!$B:$AS,17,FALSE)+VLOOKUP($A31,'[1]Cost UPL SFY22 Combine'!$B:$AS,18,FALSE)+VLOOKUP($A31,'[1]Cost UPL SFY22 Combine'!$B:$AS,19,FALSE)),(VLOOKUP($A31,'[1]DRG UPL SFY22 Combined'!$A:$AZ,18,FALSE)+VLOOKUP($A31,'[1]DRG UPL SFY22 Combined'!$A:$AZ,19,FALSE)+VLOOKUP($A31,'[1]DRG UPL SFY22 Combined'!$A:$AZ,22,FALSE))),0)</f>
        <v>4862431.3600000003</v>
      </c>
      <c r="H31" s="22"/>
      <c r="I31" s="22">
        <f t="shared" si="11"/>
        <v>4862431.3600000003</v>
      </c>
      <c r="J31" s="23">
        <f t="shared" si="1"/>
        <v>9.0814626229506479E-3</v>
      </c>
      <c r="K31" s="22">
        <f>IFERROR(IF(C31="No",(VLOOKUP($A31,'[1]SHOPP UPL SFY2022 Combined INP'!$A:$AL,36,FALSE)),VLOOKUP($A31,'[1]DRG UPL SFY22 Combined'!$A:$AW,48,FALSE)),0)</f>
        <v>5354307.0875963615</v>
      </c>
      <c r="L31" s="22">
        <f t="shared" si="2"/>
        <v>4363194</v>
      </c>
      <c r="M31" s="22">
        <f>(IFERROR(VLOOKUP($A31,'[1]CAH 101% of cost'!$A$3:$BJ$43,48,FALSE),0))</f>
        <v>0</v>
      </c>
      <c r="N31" s="22">
        <f t="shared" si="12"/>
        <v>4363194</v>
      </c>
      <c r="O31" s="22">
        <v>1029713.78</v>
      </c>
      <c r="P31" s="22">
        <f t="shared" si="13"/>
        <v>1029713.78</v>
      </c>
      <c r="Q31" s="22">
        <f t="shared" si="3"/>
        <v>1090798.5</v>
      </c>
      <c r="R31" s="22">
        <f t="shared" si="18"/>
        <v>1090798.5</v>
      </c>
      <c r="S31" s="22">
        <f t="shared" si="18"/>
        <v>1090798.5</v>
      </c>
      <c r="T31" s="22">
        <f t="shared" si="5"/>
        <v>61084.72</v>
      </c>
      <c r="U31" s="22">
        <f t="shared" si="6"/>
        <v>991113.08759636153</v>
      </c>
      <c r="V31" s="22"/>
      <c r="W31" s="22">
        <f>IFERROR(VLOOKUP($A31,'[1]Cost UPL SFY22 Combine'!$B:$AG,31,FALSE),0)+IFERROR(VLOOKUP($A31,'[1]Cost UPL SFY22 Combine'!$B:$AG,32,FALSE),0)</f>
        <v>5538203.25000004</v>
      </c>
      <c r="X31" s="23">
        <f t="shared" si="7"/>
        <v>1.7108047460271798E-2</v>
      </c>
      <c r="Y31" s="22">
        <f>IFERROR(VLOOKUP($A31,'[1]SHOPP UPL SFY2022 Combined OUT'!$A:$AH,33,FALSE),0)</f>
        <v>2418891.5773647474</v>
      </c>
      <c r="Z31" s="24">
        <f t="shared" si="8"/>
        <v>2338210</v>
      </c>
      <c r="AA31" s="22">
        <f>(IFERROR(VLOOKUP(A31,'[1]CAH 101% of cost'!$A$3:$BP$43,64,FALSE),0))</f>
        <v>0</v>
      </c>
      <c r="AB31" s="22">
        <f t="shared" si="9"/>
        <v>2338210</v>
      </c>
      <c r="AC31" s="22">
        <v>551751.00800000003</v>
      </c>
      <c r="AD31" s="22">
        <f t="shared" si="14"/>
        <v>551817.56000000006</v>
      </c>
      <c r="AE31" s="22">
        <f t="shared" si="15"/>
        <v>584619.05200000003</v>
      </c>
      <c r="AF31" s="22">
        <f t="shared" si="16"/>
        <v>584552.5</v>
      </c>
      <c r="AG31" s="22">
        <f t="shared" si="16"/>
        <v>584552.5</v>
      </c>
      <c r="AH31" s="22">
        <f t="shared" si="17"/>
        <v>32734.94</v>
      </c>
      <c r="AI31" s="22">
        <f t="shared" si="10"/>
        <v>80681.577364747413</v>
      </c>
      <c r="AJ31" s="26"/>
      <c r="AO31" s="26"/>
    </row>
    <row r="32" spans="1:42" x14ac:dyDescent="0.3">
      <c r="A32" s="104" t="s">
        <v>89</v>
      </c>
      <c r="B32" s="120" t="s">
        <v>90</v>
      </c>
      <c r="C32" s="19" t="str">
        <f>IFERROR(VLOOKUP(A32,'[1]SHOPP UPL SFY2022 Combined OUT'!$A:$F,6,FALSE),IFERROR(VLOOKUP(A32,'[1]SHOPP UPL SFY2022 Combined INP'!$A:$F,6,FALSE),VLOOKUP(A32,'[1]DRG UPL SFY22 Combined'!$A:$J,10,FALSE)))</f>
        <v>Yes</v>
      </c>
      <c r="D32" s="18">
        <v>1</v>
      </c>
      <c r="E32" s="20">
        <v>1</v>
      </c>
      <c r="F32" s="21">
        <f t="shared" si="0"/>
        <v>16293154.200000279</v>
      </c>
      <c r="G32" s="22">
        <f>IFERROR(IF(C32="No",(VLOOKUP($A32,'[1]Cost UPL SFY22 Combine'!$B:$AS,17,FALSE)+VLOOKUP($A32,'[1]Cost UPL SFY22 Combine'!$B:$AS,18,FALSE)+VLOOKUP($A32,'[1]Cost UPL SFY22 Combine'!$B:$AS,19,FALSE)),(VLOOKUP($A32,'[1]DRG UPL SFY22 Combined'!$A:$AZ,18,FALSE)+VLOOKUP($A32,'[1]DRG UPL SFY22 Combined'!$A:$AZ,19,FALSE)+VLOOKUP($A32,'[1]DRG UPL SFY22 Combined'!$A:$AZ,22,FALSE))),0)</f>
        <v>7004169.3299999991</v>
      </c>
      <c r="H32" s="22"/>
      <c r="I32" s="22">
        <f t="shared" si="11"/>
        <v>7004169.3299999991</v>
      </c>
      <c r="J32" s="23">
        <f t="shared" si="1"/>
        <v>1.3081542394299683E-2</v>
      </c>
      <c r="K32" s="22">
        <f>IFERROR(IF(C32="No",(VLOOKUP($A32,'[1]SHOPP UPL SFY2022 Combined INP'!$A:$AL,36,FALSE)),VLOOKUP($A32,'[1]DRG UPL SFY22 Combined'!$A:$AW,48,FALSE)),0)</f>
        <v>9368445.9046814106</v>
      </c>
      <c r="L32" s="22">
        <f t="shared" si="2"/>
        <v>6285035</v>
      </c>
      <c r="M32" s="22">
        <f>(IFERROR(VLOOKUP($A32,'[1]CAH 101% of cost'!$A$3:$BJ$43,48,FALSE),0))</f>
        <v>0</v>
      </c>
      <c r="N32" s="22">
        <f t="shared" si="12"/>
        <v>6285035</v>
      </c>
      <c r="O32" s="22">
        <v>1483268.26</v>
      </c>
      <c r="P32" s="22">
        <f t="shared" si="13"/>
        <v>1483268.26</v>
      </c>
      <c r="Q32" s="22">
        <f t="shared" si="3"/>
        <v>1571258.75</v>
      </c>
      <c r="R32" s="22">
        <f t="shared" si="18"/>
        <v>1571258.75</v>
      </c>
      <c r="S32" s="22">
        <f t="shared" si="18"/>
        <v>1571258.75</v>
      </c>
      <c r="T32" s="22">
        <f t="shared" si="5"/>
        <v>87990.49</v>
      </c>
      <c r="U32" s="22">
        <f t="shared" si="6"/>
        <v>3083410.9046814106</v>
      </c>
      <c r="V32" s="22"/>
      <c r="W32" s="22">
        <f>IFERROR(VLOOKUP($A32,'[1]Cost UPL SFY22 Combine'!$B:$AG,31,FALSE),0)+IFERROR(VLOOKUP($A32,'[1]Cost UPL SFY22 Combine'!$B:$AG,32,FALSE),0)</f>
        <v>9288984.8700002804</v>
      </c>
      <c r="X32" s="23">
        <f t="shared" si="7"/>
        <v>2.8694575991538469E-2</v>
      </c>
      <c r="Y32" s="22">
        <f>IFERROR(VLOOKUP($A32,'[1]SHOPP UPL SFY2022 Combined OUT'!$A:$AH,33,FALSE),0)</f>
        <v>1599777.2585330196</v>
      </c>
      <c r="Z32" s="24">
        <f t="shared" si="8"/>
        <v>3921777</v>
      </c>
      <c r="AA32" s="22">
        <f>(IFERROR(VLOOKUP(A32,'[1]CAH 101% of cost'!$A$3:$BP$43,64,FALSE),0))</f>
        <v>0</v>
      </c>
      <c r="AB32" s="22">
        <f t="shared" si="9"/>
        <v>3921777</v>
      </c>
      <c r="AC32" s="22">
        <v>925427.74400000006</v>
      </c>
      <c r="AD32" s="22">
        <f t="shared" si="14"/>
        <v>925539.37200000009</v>
      </c>
      <c r="AE32" s="22">
        <f t="shared" si="15"/>
        <v>980555.87800000003</v>
      </c>
      <c r="AF32" s="22">
        <f t="shared" si="16"/>
        <v>980444.25</v>
      </c>
      <c r="AG32" s="22">
        <f t="shared" si="16"/>
        <v>980444.25</v>
      </c>
      <c r="AH32" s="22">
        <f t="shared" si="17"/>
        <v>54904.88</v>
      </c>
      <c r="AI32" s="22">
        <f t="shared" si="10"/>
        <v>-2321999.7414669804</v>
      </c>
      <c r="AJ32" s="26"/>
      <c r="AO32" s="26"/>
    </row>
    <row r="33" spans="1:41" x14ac:dyDescent="0.3">
      <c r="A33" s="104" t="s">
        <v>91</v>
      </c>
      <c r="B33" s="120" t="s">
        <v>92</v>
      </c>
      <c r="C33" s="19" t="str">
        <f>IFERROR(VLOOKUP(A33,'[1]SHOPP UPL SFY2022 Combined OUT'!$A:$F,6,FALSE),IFERROR(VLOOKUP(A33,'[1]SHOPP UPL SFY2022 Combined INP'!$A:$F,6,FALSE),VLOOKUP(A33,'[1]DRG UPL SFY22 Combined'!$A:$J,10,FALSE)))</f>
        <v>Yes</v>
      </c>
      <c r="D33" s="18">
        <v>1</v>
      </c>
      <c r="E33" s="20">
        <v>1</v>
      </c>
      <c r="F33" s="21">
        <f t="shared" si="0"/>
        <v>10966568.713367367</v>
      </c>
      <c r="G33" s="22">
        <f>IFERROR(IF(C33="No",(VLOOKUP($A33,'[1]Cost UPL SFY22 Combine'!$B:$AS,17,FALSE)+VLOOKUP($A33,'[1]Cost UPL SFY22 Combine'!$B:$AS,18,FALSE)+VLOOKUP($A33,'[1]Cost UPL SFY22 Combine'!$B:$AS,19,FALSE)),(VLOOKUP($A33,'[1]DRG UPL SFY22 Combined'!$A:$AZ,18,FALSE)+VLOOKUP($A33,'[1]DRG UPL SFY22 Combined'!$A:$AZ,19,FALSE)+VLOOKUP($A33,'[1]DRG UPL SFY22 Combined'!$A:$AZ,22,FALSE))),0)</f>
        <v>6960612.8899999997</v>
      </c>
      <c r="H33" s="22"/>
      <c r="I33" s="22">
        <f t="shared" si="11"/>
        <v>6960612.8899999997</v>
      </c>
      <c r="J33" s="23">
        <f t="shared" si="1"/>
        <v>1.3000192930921596E-2</v>
      </c>
      <c r="K33" s="22">
        <f>IFERROR(IF(C33="No",(VLOOKUP($A33,'[1]SHOPP UPL SFY2022 Combined INP'!$A:$AL,36,FALSE)),VLOOKUP($A33,'[1]DRG UPL SFY22 Combined'!$A:$AW,48,FALSE)),0)</f>
        <v>7896879.0000776937</v>
      </c>
      <c r="L33" s="22">
        <f t="shared" si="2"/>
        <v>6245950</v>
      </c>
      <c r="M33" s="22">
        <f>(IFERROR(VLOOKUP($A33,'[1]CAH 101% of cost'!$A$3:$BJ$43,48,FALSE),0))</f>
        <v>0</v>
      </c>
      <c r="N33" s="22">
        <f t="shared" si="12"/>
        <v>6245950</v>
      </c>
      <c r="O33" s="22">
        <v>1474044.2</v>
      </c>
      <c r="P33" s="22">
        <f t="shared" si="13"/>
        <v>1474044.2</v>
      </c>
      <c r="Q33" s="22">
        <f t="shared" si="3"/>
        <v>1561487.5</v>
      </c>
      <c r="R33" s="22">
        <f t="shared" si="18"/>
        <v>1561487.5</v>
      </c>
      <c r="S33" s="22">
        <f t="shared" si="18"/>
        <v>1561487.5</v>
      </c>
      <c r="T33" s="22">
        <f t="shared" si="5"/>
        <v>87443.3</v>
      </c>
      <c r="U33" s="22">
        <f t="shared" si="6"/>
        <v>1650929.0000776937</v>
      </c>
      <c r="V33" s="22"/>
      <c r="W33" s="22">
        <f>IFERROR(VLOOKUP($A33,'[1]Cost UPL SFY22 Combine'!$B:$AG,31,FALSE),0)+IFERROR(VLOOKUP($A33,'[1]Cost UPL SFY22 Combine'!$B:$AG,32,FALSE),0)</f>
        <v>4005955.8233673675</v>
      </c>
      <c r="X33" s="23">
        <f t="shared" si="7"/>
        <v>1.2374786416500807E-2</v>
      </c>
      <c r="Y33" s="22">
        <f>IFERROR(VLOOKUP($A33,'[1]SHOPP UPL SFY2022 Combined OUT'!$A:$AH,33,FALSE),0)</f>
        <v>3891564.243549509</v>
      </c>
      <c r="Z33" s="24">
        <f t="shared" si="8"/>
        <v>1691300</v>
      </c>
      <c r="AA33" s="22">
        <f>(IFERROR(VLOOKUP(A33,'[1]CAH 101% of cost'!$A$3:$BP$43,64,FALSE),0))</f>
        <v>0</v>
      </c>
      <c r="AB33" s="22">
        <f t="shared" si="9"/>
        <v>1691300</v>
      </c>
      <c r="AC33" s="22">
        <v>399098.65600000002</v>
      </c>
      <c r="AD33" s="22">
        <f t="shared" si="14"/>
        <v>399146.80000000005</v>
      </c>
      <c r="AE33" s="22">
        <f t="shared" si="15"/>
        <v>422873.14400000003</v>
      </c>
      <c r="AF33" s="22">
        <f t="shared" si="16"/>
        <v>422825</v>
      </c>
      <c r="AG33" s="22">
        <f t="shared" si="16"/>
        <v>422825</v>
      </c>
      <c r="AH33" s="22">
        <f t="shared" si="17"/>
        <v>23678.2</v>
      </c>
      <c r="AI33" s="22">
        <f t="shared" si="10"/>
        <v>2200264.243549509</v>
      </c>
      <c r="AJ33" s="26"/>
      <c r="AO33" s="26"/>
    </row>
    <row r="34" spans="1:41" x14ac:dyDescent="0.3">
      <c r="A34" s="104" t="s">
        <v>93</v>
      </c>
      <c r="B34" s="120" t="s">
        <v>94</v>
      </c>
      <c r="C34" s="19" t="str">
        <f>IFERROR(VLOOKUP(A34,'[1]SHOPP UPL SFY2022 Combined OUT'!$A:$F,6,FALSE),IFERROR(VLOOKUP(A34,'[1]SHOPP UPL SFY2022 Combined INP'!$A:$F,6,FALSE),VLOOKUP(A34,'[1]DRG UPL SFY22 Combined'!$A:$J,10,FALSE)))</f>
        <v>No</v>
      </c>
      <c r="D34" s="18">
        <v>1</v>
      </c>
      <c r="E34" s="20">
        <v>1</v>
      </c>
      <c r="F34" s="21">
        <f t="shared" si="0"/>
        <v>2871030.58</v>
      </c>
      <c r="G34" s="22">
        <f>IFERROR(IF(C34="No",(VLOOKUP($A34,'[1]Cost UPL SFY22 Combine'!$B:$AS,17,FALSE)+VLOOKUP($A34,'[1]Cost UPL SFY22 Combine'!$B:$AS,18,FALSE)+VLOOKUP($A34,'[1]Cost UPL SFY22 Combine'!$B:$AS,19,FALSE)),(VLOOKUP($A34,'[1]DRG UPL SFY22 Combined'!$A:$AZ,18,FALSE)+VLOOKUP($A34,'[1]DRG UPL SFY22 Combined'!$A:$AZ,19,FALSE)+VLOOKUP($A34,'[1]DRG UPL SFY22 Combined'!$A:$AZ,22,FALSE))),0)</f>
        <v>2871030.58</v>
      </c>
      <c r="H34" s="22"/>
      <c r="I34" s="22">
        <f t="shared" si="11"/>
        <v>2871030.58</v>
      </c>
      <c r="J34" s="23">
        <f t="shared" si="1"/>
        <v>5.3621645163168573E-3</v>
      </c>
      <c r="K34" s="22">
        <f>IFERROR(IF(C34="No",(VLOOKUP($A34,'[1]SHOPP UPL SFY2022 Combined INP'!$A:$AL,36,FALSE)),VLOOKUP($A34,'[1]DRG UPL SFY22 Combined'!$A:$AW,48,FALSE)),0)</f>
        <v>1672801.5564644649</v>
      </c>
      <c r="L34" s="22">
        <f t="shared" si="2"/>
        <v>2576255</v>
      </c>
      <c r="M34" s="22">
        <f>(IFERROR(VLOOKUP($A34,'[1]CAH 101% of cost'!$A$3:$BJ$43,48,FALSE),0))</f>
        <v>0</v>
      </c>
      <c r="N34" s="22">
        <f t="shared" si="12"/>
        <v>2576255</v>
      </c>
      <c r="O34" s="22">
        <v>607996.18000000005</v>
      </c>
      <c r="P34" s="22">
        <f t="shared" si="13"/>
        <v>607996.18000000005</v>
      </c>
      <c r="Q34" s="22">
        <f t="shared" si="3"/>
        <v>644063.75</v>
      </c>
      <c r="R34" s="22">
        <f t="shared" si="18"/>
        <v>644063.75</v>
      </c>
      <c r="S34" s="22">
        <f t="shared" si="18"/>
        <v>644063.75</v>
      </c>
      <c r="T34" s="22">
        <f t="shared" si="5"/>
        <v>36067.57</v>
      </c>
      <c r="U34" s="22">
        <f t="shared" si="6"/>
        <v>-903453.44353553513</v>
      </c>
      <c r="V34" s="22"/>
      <c r="W34" s="22">
        <f>IFERROR(VLOOKUP($A34,'[1]Cost UPL SFY22 Combine'!$B:$AG,31,FALSE),0)+IFERROR(VLOOKUP($A34,'[1]Cost UPL SFY22 Combine'!$B:$AG,32,FALSE),0)</f>
        <v>0</v>
      </c>
      <c r="X34" s="23">
        <f t="shared" si="7"/>
        <v>0</v>
      </c>
      <c r="Y34" s="22">
        <f>IFERROR(VLOOKUP($A34,'[1]SHOPP UPL SFY2022 Combined OUT'!$A:$AH,33,FALSE),0)</f>
        <v>0</v>
      </c>
      <c r="Z34" s="24">
        <f t="shared" si="8"/>
        <v>0</v>
      </c>
      <c r="AA34" s="22">
        <f>(IFERROR(VLOOKUP(A34,'[1]CAH 101% of cost'!$A$3:$BP$43,64,FALSE),0))</f>
        <v>0</v>
      </c>
      <c r="AB34" s="22">
        <f t="shared" si="9"/>
        <v>0</v>
      </c>
      <c r="AC34" s="22">
        <v>0</v>
      </c>
      <c r="AD34" s="22">
        <f t="shared" si="14"/>
        <v>0</v>
      </c>
      <c r="AE34" s="22">
        <f t="shared" si="15"/>
        <v>0</v>
      </c>
      <c r="AF34" s="22">
        <f t="shared" si="16"/>
        <v>0</v>
      </c>
      <c r="AG34" s="22">
        <f t="shared" si="16"/>
        <v>0</v>
      </c>
      <c r="AH34" s="22">
        <f t="shared" si="17"/>
        <v>0</v>
      </c>
      <c r="AI34" s="22">
        <f t="shared" si="10"/>
        <v>0</v>
      </c>
      <c r="AJ34" s="26"/>
      <c r="AO34" s="26"/>
    </row>
    <row r="35" spans="1:41" x14ac:dyDescent="0.3">
      <c r="A35" s="104" t="s">
        <v>95</v>
      </c>
      <c r="B35" s="120" t="s">
        <v>96</v>
      </c>
      <c r="C35" s="19" t="str">
        <f>IFERROR(VLOOKUP(A35,'[1]SHOPP UPL SFY2022 Combined OUT'!$A:$F,6,FALSE),IFERROR(VLOOKUP(A35,'[1]SHOPP UPL SFY2022 Combined INP'!$A:$F,6,FALSE),VLOOKUP(A35,'[1]DRG UPL SFY22 Combined'!$A:$J,10,FALSE)))</f>
        <v>Yes</v>
      </c>
      <c r="D35" s="18">
        <v>1</v>
      </c>
      <c r="E35" s="20">
        <v>1</v>
      </c>
      <c r="F35" s="21">
        <f t="shared" si="0"/>
        <v>23947289.348415308</v>
      </c>
      <c r="G35" s="22">
        <f>IFERROR(IF(C35="No",(VLOOKUP($A35,'[1]Cost UPL SFY22 Combine'!$B:$AS,17,FALSE)+VLOOKUP($A35,'[1]Cost UPL SFY22 Combine'!$B:$AS,18,FALSE)+VLOOKUP($A35,'[1]Cost UPL SFY22 Combine'!$B:$AS,19,FALSE)),(VLOOKUP($A35,'[1]DRG UPL SFY22 Combined'!$A:$AZ,18,FALSE)+VLOOKUP($A35,'[1]DRG UPL SFY22 Combined'!$A:$AZ,19,FALSE)+VLOOKUP($A35,'[1]DRG UPL SFY22 Combined'!$A:$AZ,22,FALSE))),0)</f>
        <v>14631537.83</v>
      </c>
      <c r="H35" s="22"/>
      <c r="I35" s="22">
        <f t="shared" si="11"/>
        <v>14631537.83</v>
      </c>
      <c r="J35" s="23">
        <f t="shared" si="1"/>
        <v>2.7327021006921404E-2</v>
      </c>
      <c r="K35" s="22">
        <f>IFERROR(IF(C35="No",(VLOOKUP($A35,'[1]SHOPP UPL SFY2022 Combined INP'!$A:$AL,36,FALSE)),VLOOKUP($A35,'[1]DRG UPL SFY22 Combined'!$A:$AW,48,FALSE)),0)</f>
        <v>17093447.717704371</v>
      </c>
      <c r="L35" s="22">
        <f t="shared" si="2"/>
        <v>13129284</v>
      </c>
      <c r="M35" s="22">
        <f>(IFERROR(VLOOKUP($A35,'[1]CAH 101% of cost'!$A$3:$BJ$43,48,FALSE),0))</f>
        <v>0</v>
      </c>
      <c r="N35" s="22">
        <f t="shared" si="12"/>
        <v>13129284</v>
      </c>
      <c r="O35" s="22">
        <v>3098511.02</v>
      </c>
      <c r="P35" s="22">
        <f t="shared" si="13"/>
        <v>3098511.02</v>
      </c>
      <c r="Q35" s="22">
        <f t="shared" si="3"/>
        <v>3282321</v>
      </c>
      <c r="R35" s="22">
        <f t="shared" si="18"/>
        <v>3282321</v>
      </c>
      <c r="S35" s="22">
        <f t="shared" si="18"/>
        <v>3282321</v>
      </c>
      <c r="T35" s="22">
        <f t="shared" si="5"/>
        <v>183809.98</v>
      </c>
      <c r="U35" s="22">
        <f t="shared" si="6"/>
        <v>3964163.7177043706</v>
      </c>
      <c r="V35" s="22"/>
      <c r="W35" s="22">
        <f>IFERROR(VLOOKUP($A35,'[1]Cost UPL SFY22 Combine'!$B:$AG,31,FALSE),0)+IFERROR(VLOOKUP($A35,'[1]Cost UPL SFY22 Combine'!$B:$AG,32,FALSE),0)</f>
        <v>9315751.5184153076</v>
      </c>
      <c r="X35" s="23">
        <f t="shared" si="7"/>
        <v>2.8777260766864599E-2</v>
      </c>
      <c r="Y35" s="22">
        <f>IFERROR(VLOOKUP($A35,'[1]SHOPP UPL SFY2022 Combined OUT'!$A:$AH,33,FALSE),0)</f>
        <v>3689596.3133951854</v>
      </c>
      <c r="Z35" s="24">
        <f t="shared" si="8"/>
        <v>3933077</v>
      </c>
      <c r="AA35" s="22">
        <f>(IFERROR(VLOOKUP(A35,'[1]CAH 101% of cost'!$A$3:$BP$43,64,FALSE),0))</f>
        <v>0</v>
      </c>
      <c r="AB35" s="22">
        <f t="shared" si="9"/>
        <v>3933077</v>
      </c>
      <c r="AC35" s="22">
        <v>928094.30800000008</v>
      </c>
      <c r="AD35" s="22">
        <f t="shared" si="14"/>
        <v>928206.17200000002</v>
      </c>
      <c r="AE35" s="22">
        <f t="shared" si="15"/>
        <v>983381.11399999994</v>
      </c>
      <c r="AF35" s="22">
        <f t="shared" si="16"/>
        <v>983269.25</v>
      </c>
      <c r="AG35" s="22">
        <f t="shared" si="16"/>
        <v>983269.25</v>
      </c>
      <c r="AH35" s="22">
        <f t="shared" si="17"/>
        <v>55063.08</v>
      </c>
      <c r="AI35" s="22">
        <f t="shared" si="10"/>
        <v>-243480.6866048146</v>
      </c>
      <c r="AJ35" s="26"/>
      <c r="AO35" s="26"/>
    </row>
    <row r="36" spans="1:41" x14ac:dyDescent="0.3">
      <c r="A36" s="104" t="s">
        <v>97</v>
      </c>
      <c r="B36" s="122" t="s">
        <v>98</v>
      </c>
      <c r="C36" s="19" t="str">
        <f>IFERROR(VLOOKUP(A36,'[1]SHOPP UPL SFY2022 Combined OUT'!$A:$F,6,FALSE),IFERROR(VLOOKUP(A36,'[1]SHOPP UPL SFY2022 Combined INP'!$A:$F,6,FALSE),VLOOKUP(A36,'[1]DRG UPL SFY22 Combined'!$A:$J,10,FALSE)))</f>
        <v>Yes</v>
      </c>
      <c r="D36" s="18">
        <v>1</v>
      </c>
      <c r="E36" s="20">
        <v>1</v>
      </c>
      <c r="F36" s="21">
        <f t="shared" si="0"/>
        <v>444465.6984721389</v>
      </c>
      <c r="G36" s="22">
        <f>IFERROR(IF(C36="No",(VLOOKUP($A36,'[1]Cost UPL SFY22 Combine'!$B:$AS,17,FALSE)+VLOOKUP($A36,'[1]Cost UPL SFY22 Combine'!$B:$AS,18,FALSE)+VLOOKUP($A36,'[1]Cost UPL SFY22 Combine'!$B:$AS,19,FALSE)),(VLOOKUP($A36,'[1]DRG UPL SFY22 Combined'!$A:$AZ,18,FALSE)+VLOOKUP($A36,'[1]DRG UPL SFY22 Combined'!$A:$AZ,19,FALSE)+VLOOKUP($A36,'[1]DRG UPL SFY22 Combined'!$A:$AZ,22,FALSE))),0)</f>
        <v>35925.370000000003</v>
      </c>
      <c r="H36" s="40"/>
      <c r="I36" s="22">
        <f t="shared" si="11"/>
        <v>35925.370000000003</v>
      </c>
      <c r="J36" s="23">
        <f t="shared" si="1"/>
        <v>6.7097071550367856E-5</v>
      </c>
      <c r="K36" s="22">
        <f>IFERROR(IF(C36="No",(VLOOKUP($A36,'[1]SHOPP UPL SFY2022 Combined INP'!$A:$AL,36,FALSE)),VLOOKUP($A36,'[1]DRG UPL SFY22 Combined'!$A:$AW,48,FALSE)),0)</f>
        <v>20129.973498039624</v>
      </c>
      <c r="L36" s="22">
        <f t="shared" si="2"/>
        <v>32237</v>
      </c>
      <c r="M36" s="22">
        <f>(IFERROR(VLOOKUP($A36,'[1]CAH 101% of cost'!$A$3:$BJ$43,48,FALSE),0))</f>
        <v>0</v>
      </c>
      <c r="N36" s="22">
        <f t="shared" si="12"/>
        <v>32237</v>
      </c>
      <c r="O36" s="22">
        <v>7607.93</v>
      </c>
      <c r="P36" s="22">
        <f t="shared" si="13"/>
        <v>7607.93</v>
      </c>
      <c r="Q36" s="22">
        <f t="shared" si="3"/>
        <v>8059.25</v>
      </c>
      <c r="R36" s="22">
        <f t="shared" si="18"/>
        <v>8059.25</v>
      </c>
      <c r="S36" s="22">
        <f t="shared" si="18"/>
        <v>8059.25</v>
      </c>
      <c r="T36" s="22">
        <f t="shared" si="5"/>
        <v>451.32</v>
      </c>
      <c r="U36" s="22">
        <f t="shared" si="6"/>
        <v>-12107.026501960376</v>
      </c>
      <c r="V36" s="22"/>
      <c r="W36" s="22">
        <f>IFERROR(VLOOKUP($A36,'[1]Cost UPL SFY22 Combine'!$B:$AG,31,FALSE),0)+IFERROR(VLOOKUP($A36,'[1]Cost UPL SFY22 Combine'!$B:$AG,32,FALSE),0)</f>
        <v>408540.32847213891</v>
      </c>
      <c r="X36" s="23">
        <f t="shared" si="7"/>
        <v>1.2620207336984845E-3</v>
      </c>
      <c r="Y36" s="22">
        <f>IFERROR(VLOOKUP($A36,'[1]SHOPP UPL SFY2022 Combined OUT'!$A:$AH,33,FALSE),0)</f>
        <v>0</v>
      </c>
      <c r="Z36" s="24">
        <f t="shared" si="8"/>
        <v>172484</v>
      </c>
      <c r="AA36" s="22">
        <f>(IFERROR(VLOOKUP(A36,'[1]CAH 101% of cost'!$A$3:$BP$43,64,FALSE),0))</f>
        <v>0</v>
      </c>
      <c r="AB36" s="22">
        <f t="shared" si="9"/>
        <v>172484</v>
      </c>
      <c r="AC36" s="22">
        <v>40701.268000000004</v>
      </c>
      <c r="AD36" s="22">
        <f t="shared" si="14"/>
        <v>40706.224000000002</v>
      </c>
      <c r="AE36" s="22">
        <f t="shared" si="15"/>
        <v>43125.955999999998</v>
      </c>
      <c r="AF36" s="22">
        <f t="shared" ref="AF36:AG55" si="19">ROUND($AB36*25%,2)</f>
        <v>43121</v>
      </c>
      <c r="AG36" s="22">
        <f t="shared" si="19"/>
        <v>43121</v>
      </c>
      <c r="AH36" s="22">
        <f t="shared" si="17"/>
        <v>2414.7800000000002</v>
      </c>
      <c r="AI36" s="22">
        <f t="shared" si="10"/>
        <v>-172484</v>
      </c>
      <c r="AJ36" s="41"/>
      <c r="AO36" s="26"/>
    </row>
    <row r="37" spans="1:41" x14ac:dyDescent="0.3">
      <c r="A37" s="118" t="s">
        <v>99</v>
      </c>
      <c r="B37" s="118" t="s">
        <v>100</v>
      </c>
      <c r="C37" s="19" t="str">
        <f>IFERROR(VLOOKUP(A37,'[1]SHOPP UPL SFY2022 Combined OUT'!$A:$F,6,FALSE),IFERROR(VLOOKUP(A37,'[1]SHOPP UPL SFY2022 Combined INP'!$A:$F,6,FALSE),VLOOKUP(A37,'[1]DRG UPL SFY22 Combined'!$A:$J,10,FALSE)))</f>
        <v>No</v>
      </c>
      <c r="D37" s="18">
        <v>1</v>
      </c>
      <c r="E37" s="20">
        <v>1</v>
      </c>
      <c r="F37" s="21">
        <f t="shared" si="0"/>
        <v>332666.17000000004</v>
      </c>
      <c r="G37" s="22">
        <f>IFERROR(IF(C37="No",(VLOOKUP($A37,'[1]Cost UPL SFY22 Combine'!$B:$AS,17,FALSE)+VLOOKUP($A37,'[1]Cost UPL SFY22 Combine'!$B:$AS,18,FALSE)+VLOOKUP($A37,'[1]Cost UPL SFY22 Combine'!$B:$AS,19,FALSE)),(VLOOKUP($A37,'[1]DRG UPL SFY22 Combined'!$A:$AZ,18,FALSE)+VLOOKUP($A37,'[1]DRG UPL SFY22 Combined'!$A:$AZ,19,FALSE)+VLOOKUP($A37,'[1]DRG UPL SFY22 Combined'!$A:$AZ,22,FALSE))),0)</f>
        <v>332666.17000000004</v>
      </c>
      <c r="H37" s="22"/>
      <c r="I37" s="22">
        <f t="shared" si="11"/>
        <v>332666.17000000004</v>
      </c>
      <c r="J37" s="23">
        <f t="shared" si="1"/>
        <v>6.2131373485859267E-4</v>
      </c>
      <c r="K37" s="22">
        <f>IFERROR(IF(C37="No",(VLOOKUP($A37,'[1]SHOPP UPL SFY2022 Combined INP'!$A:$AL,36,FALSE)),VLOOKUP($A37,'[1]DRG UPL SFY22 Combined'!$A:$AW,48,FALSE)),0)</f>
        <v>255489.72161645966</v>
      </c>
      <c r="L37" s="22">
        <f t="shared" si="2"/>
        <v>298511</v>
      </c>
      <c r="M37" s="22">
        <f>(IFERROR(VLOOKUP($A37,'[1]CAH 101% of cost'!$A$3:$BJ$43,48,FALSE),0))</f>
        <v>0</v>
      </c>
      <c r="N37" s="22">
        <f t="shared" si="12"/>
        <v>298511</v>
      </c>
      <c r="O37" s="22">
        <v>70448.600000000006</v>
      </c>
      <c r="P37" s="22">
        <f t="shared" si="13"/>
        <v>70448.600000000006</v>
      </c>
      <c r="Q37" s="22">
        <f t="shared" si="3"/>
        <v>74627.75</v>
      </c>
      <c r="R37" s="22">
        <f t="shared" si="18"/>
        <v>74627.75</v>
      </c>
      <c r="S37" s="22">
        <f t="shared" si="18"/>
        <v>74627.75</v>
      </c>
      <c r="T37" s="22">
        <f t="shared" si="5"/>
        <v>4179.1499999999996</v>
      </c>
      <c r="U37" s="22">
        <f t="shared" si="6"/>
        <v>-43021.278383540339</v>
      </c>
      <c r="V37" s="22"/>
      <c r="W37" s="22">
        <f>IFERROR(VLOOKUP($A37,'[1]Cost UPL SFY22 Combine'!$B:$AG,31,FALSE),0)+IFERROR(VLOOKUP($A37,'[1]Cost UPL SFY22 Combine'!$B:$AG,32,FALSE),0)</f>
        <v>0</v>
      </c>
      <c r="X37" s="23">
        <f t="shared" si="7"/>
        <v>0</v>
      </c>
      <c r="Y37" s="22">
        <f>IFERROR(VLOOKUP($A37,'[1]SHOPP UPL SFY2022 Combined OUT'!$A:$AH,33,FALSE),0)</f>
        <v>0</v>
      </c>
      <c r="Z37" s="24">
        <f t="shared" si="8"/>
        <v>0</v>
      </c>
      <c r="AA37" s="22">
        <f>(IFERROR(VLOOKUP(A37,'[1]CAH 101% of cost'!$A$3:$BP$43,64,FALSE),0))</f>
        <v>0</v>
      </c>
      <c r="AB37" s="22">
        <f t="shared" si="9"/>
        <v>0</v>
      </c>
      <c r="AC37" s="22">
        <v>0</v>
      </c>
      <c r="AD37" s="22">
        <f t="shared" si="14"/>
        <v>0</v>
      </c>
      <c r="AE37" s="22">
        <f t="shared" si="15"/>
        <v>0</v>
      </c>
      <c r="AF37" s="22">
        <f t="shared" si="19"/>
        <v>0</v>
      </c>
      <c r="AG37" s="22">
        <f t="shared" si="19"/>
        <v>0</v>
      </c>
      <c r="AH37" s="22">
        <f t="shared" si="17"/>
        <v>0</v>
      </c>
      <c r="AI37" s="22">
        <f t="shared" si="10"/>
        <v>0</v>
      </c>
      <c r="AJ37" s="26"/>
    </row>
    <row r="38" spans="1:41" x14ac:dyDescent="0.3">
      <c r="A38" s="104" t="s">
        <v>101</v>
      </c>
      <c r="B38" s="120" t="s">
        <v>102</v>
      </c>
      <c r="C38" s="19" t="str">
        <f>IFERROR(VLOOKUP(A38,'[1]SHOPP UPL SFY2022 Combined OUT'!$A:$F,6,FALSE),IFERROR(VLOOKUP(A38,'[1]SHOPP UPL SFY2022 Combined INP'!$A:$F,6,FALSE),VLOOKUP(A38,'[1]DRG UPL SFY22 Combined'!$A:$J,10,FALSE)))</f>
        <v>No</v>
      </c>
      <c r="D38" s="18">
        <v>1</v>
      </c>
      <c r="E38" s="20">
        <v>1</v>
      </c>
      <c r="F38" s="21">
        <f t="shared" si="0"/>
        <v>6911401.5800000001</v>
      </c>
      <c r="G38" s="22">
        <f>IFERROR(IF(C38="No",(VLOOKUP($A38,'[1]Cost UPL SFY22 Combine'!$B:$AS,17,FALSE)+VLOOKUP($A38,'[1]Cost UPL SFY22 Combine'!$B:$AS,18,FALSE)+VLOOKUP($A38,'[1]Cost UPL SFY22 Combine'!$B:$AS,19,FALSE)),(VLOOKUP($A38,'[1]DRG UPL SFY22 Combined'!$A:$AZ,18,FALSE)+VLOOKUP($A38,'[1]DRG UPL SFY22 Combined'!$A:$AZ,19,FALSE)+VLOOKUP($A38,'[1]DRG UPL SFY22 Combined'!$A:$AZ,22,FALSE))),0)</f>
        <v>6911401.5800000001</v>
      </c>
      <c r="H38" s="22"/>
      <c r="I38" s="22">
        <f t="shared" si="11"/>
        <v>6911401.5800000001</v>
      </c>
      <c r="J38" s="23">
        <f t="shared" si="1"/>
        <v>1.2908281983639568E-2</v>
      </c>
      <c r="K38" s="22">
        <f>IFERROR(IF(C38="No",(VLOOKUP($A38,'[1]SHOPP UPL SFY2022 Combined INP'!$A:$AL,36,FALSE)),VLOOKUP($A38,'[1]DRG UPL SFY22 Combined'!$A:$AW,48,FALSE)),0)</f>
        <v>1360847.9269041633</v>
      </c>
      <c r="L38" s="22">
        <f t="shared" si="2"/>
        <v>6201792</v>
      </c>
      <c r="M38" s="22">
        <f>(IFERROR(VLOOKUP($A38,'[1]CAH 101% of cost'!$A$3:$BJ$43,48,FALSE),0))</f>
        <v>0</v>
      </c>
      <c r="N38" s="22">
        <f t="shared" si="12"/>
        <v>6201792</v>
      </c>
      <c r="O38" s="22">
        <v>1463622.91</v>
      </c>
      <c r="P38" s="22">
        <f t="shared" si="13"/>
        <v>1463622.91</v>
      </c>
      <c r="Q38" s="22">
        <f t="shared" si="3"/>
        <v>1550448</v>
      </c>
      <c r="R38" s="22">
        <f t="shared" si="18"/>
        <v>1550448</v>
      </c>
      <c r="S38" s="22">
        <f t="shared" si="18"/>
        <v>1550448</v>
      </c>
      <c r="T38" s="22">
        <f t="shared" si="5"/>
        <v>86825.09</v>
      </c>
      <c r="U38" s="22">
        <f t="shared" si="6"/>
        <v>-4840944.0730958367</v>
      </c>
      <c r="V38" s="22"/>
      <c r="W38" s="22">
        <f>IFERROR(VLOOKUP($A38,'[1]Cost UPL SFY22 Combine'!$B:$AG,31,FALSE),0)+IFERROR(VLOOKUP($A38,'[1]Cost UPL SFY22 Combine'!$B:$AG,32,FALSE),0)</f>
        <v>0</v>
      </c>
      <c r="X38" s="23">
        <f t="shared" si="7"/>
        <v>0</v>
      </c>
      <c r="Y38" s="22">
        <f>IFERROR(VLOOKUP($A38,'[1]SHOPP UPL SFY2022 Combined OUT'!$A:$AH,33,FALSE),0)</f>
        <v>0</v>
      </c>
      <c r="Z38" s="24">
        <f t="shared" si="8"/>
        <v>0</v>
      </c>
      <c r="AA38" s="22">
        <f>(IFERROR(VLOOKUP(A38,'[1]CAH 101% of cost'!$A$3:$BP$43,64,FALSE),0))</f>
        <v>0</v>
      </c>
      <c r="AB38" s="22">
        <f t="shared" si="9"/>
        <v>0</v>
      </c>
      <c r="AC38" s="22">
        <v>0</v>
      </c>
      <c r="AD38" s="22">
        <f t="shared" si="14"/>
        <v>0</v>
      </c>
      <c r="AE38" s="22">
        <f t="shared" si="15"/>
        <v>0</v>
      </c>
      <c r="AF38" s="22">
        <f t="shared" si="19"/>
        <v>0</v>
      </c>
      <c r="AG38" s="22">
        <f t="shared" si="19"/>
        <v>0</v>
      </c>
      <c r="AH38" s="22">
        <f t="shared" si="17"/>
        <v>0</v>
      </c>
      <c r="AI38" s="22">
        <f t="shared" si="10"/>
        <v>0</v>
      </c>
      <c r="AJ38" s="26"/>
      <c r="AO38" s="26"/>
    </row>
    <row r="39" spans="1:41" x14ac:dyDescent="0.3">
      <c r="A39" s="123" t="s">
        <v>103</v>
      </c>
      <c r="B39" s="120" t="s">
        <v>104</v>
      </c>
      <c r="C39" s="19" t="str">
        <f>IFERROR(VLOOKUP(A39,'[1]SHOPP UPL SFY2022 Combined OUT'!$A:$F,6,FALSE),IFERROR(VLOOKUP(A39,'[1]SHOPP UPL SFY2022 Combined INP'!$A:$F,6,FALSE),VLOOKUP(A39,'[1]DRG UPL SFY22 Combined'!$A:$J,10,FALSE)))</f>
        <v>No</v>
      </c>
      <c r="D39" s="18">
        <v>1</v>
      </c>
      <c r="E39" s="20">
        <v>1</v>
      </c>
      <c r="F39" s="21">
        <f t="shared" si="0"/>
        <v>2093210.9</v>
      </c>
      <c r="G39" s="22">
        <f>IFERROR(IF(C39="No",(VLOOKUP($A39,'[1]Cost UPL SFY22 Combine'!$B:$AS,17,FALSE)+VLOOKUP($A39,'[1]Cost UPL SFY22 Combine'!$B:$AS,18,FALSE)+VLOOKUP($A39,'[1]Cost UPL SFY22 Combine'!$B:$AS,19,FALSE)),(VLOOKUP($A39,'[1]DRG UPL SFY22 Combined'!$A:$AZ,18,FALSE)+VLOOKUP($A39,'[1]DRG UPL SFY22 Combined'!$A:$AZ,19,FALSE)+VLOOKUP($A39,'[1]DRG UPL SFY22 Combined'!$A:$AZ,22,FALSE))),0)</f>
        <v>2093210.9</v>
      </c>
      <c r="H39" s="22"/>
      <c r="I39" s="22">
        <f t="shared" si="11"/>
        <v>2093210.9</v>
      </c>
      <c r="J39" s="23">
        <f t="shared" si="1"/>
        <v>3.9094467649827928E-3</v>
      </c>
      <c r="K39" s="22">
        <f>IFERROR(IF(C39="No",(VLOOKUP($A39,'[1]SHOPP UPL SFY2022 Combined INP'!$A:$AL,36,FALSE)),VLOOKUP($A39,'[1]DRG UPL SFY22 Combined'!$A:$AW,48,FALSE)),0)</f>
        <v>1673921.9245181964</v>
      </c>
      <c r="L39" s="22">
        <f t="shared" si="2"/>
        <v>1878296</v>
      </c>
      <c r="M39" s="22">
        <f>(IFERROR(VLOOKUP($A39,'[1]CAH 101% of cost'!$A$3:$BJ$43,48,FALSE),0))</f>
        <v>0</v>
      </c>
      <c r="N39" s="22">
        <f t="shared" si="12"/>
        <v>1878296</v>
      </c>
      <c r="O39" s="22">
        <v>443277.86</v>
      </c>
      <c r="P39" s="22">
        <f t="shared" si="13"/>
        <v>443277.86</v>
      </c>
      <c r="Q39" s="22">
        <f t="shared" si="3"/>
        <v>469574</v>
      </c>
      <c r="R39" s="22">
        <f t="shared" si="18"/>
        <v>469574</v>
      </c>
      <c r="S39" s="22">
        <f t="shared" si="18"/>
        <v>469574</v>
      </c>
      <c r="T39" s="22">
        <f t="shared" si="5"/>
        <v>26296.14</v>
      </c>
      <c r="U39" s="22">
        <f t="shared" si="6"/>
        <v>-204374.07548180362</v>
      </c>
      <c r="V39" s="22"/>
      <c r="W39" s="22">
        <f>IFERROR(VLOOKUP($A39,'[1]Cost UPL SFY22 Combine'!$B:$AG,31,FALSE),0)+IFERROR(VLOOKUP($A39,'[1]Cost UPL SFY22 Combine'!$B:$AG,32,FALSE),0)</f>
        <v>0</v>
      </c>
      <c r="X39" s="23">
        <f t="shared" si="7"/>
        <v>0</v>
      </c>
      <c r="Y39" s="22">
        <f>IFERROR(VLOOKUP($A39,'[1]SHOPP UPL SFY2022 Combined OUT'!$A:$AH,33,FALSE),0)</f>
        <v>0</v>
      </c>
      <c r="Z39" s="24">
        <f t="shared" si="8"/>
        <v>0</v>
      </c>
      <c r="AA39" s="22">
        <f>(IFERROR(VLOOKUP(A39,'[1]CAH 101% of cost'!$A$3:$BP$43,64,FALSE),0))</f>
        <v>0</v>
      </c>
      <c r="AB39" s="22">
        <f t="shared" si="9"/>
        <v>0</v>
      </c>
      <c r="AC39" s="22">
        <v>0</v>
      </c>
      <c r="AD39" s="22">
        <f t="shared" si="14"/>
        <v>0</v>
      </c>
      <c r="AE39" s="22">
        <f t="shared" si="15"/>
        <v>0</v>
      </c>
      <c r="AF39" s="22">
        <f t="shared" si="19"/>
        <v>0</v>
      </c>
      <c r="AG39" s="22">
        <f t="shared" si="19"/>
        <v>0</v>
      </c>
      <c r="AH39" s="22">
        <f t="shared" si="17"/>
        <v>0</v>
      </c>
      <c r="AI39" s="22">
        <f t="shared" si="10"/>
        <v>0</v>
      </c>
      <c r="AJ39" s="26"/>
      <c r="AO39" s="26"/>
    </row>
    <row r="40" spans="1:41" x14ac:dyDescent="0.3">
      <c r="A40" s="104" t="s">
        <v>105</v>
      </c>
      <c r="B40" s="120" t="s">
        <v>106</v>
      </c>
      <c r="C40" s="19" t="str">
        <f>IFERROR(VLOOKUP(A40,'[1]SHOPP UPL SFY2022 Combined OUT'!$A:$F,6,FALSE),IFERROR(VLOOKUP(A40,'[1]SHOPP UPL SFY2022 Combined INP'!$A:$F,6,FALSE),VLOOKUP(A40,'[1]DRG UPL SFY22 Combined'!$A:$J,10,FALSE)))</f>
        <v>Yes</v>
      </c>
      <c r="D40" s="18">
        <v>1</v>
      </c>
      <c r="E40" s="20">
        <v>1</v>
      </c>
      <c r="F40" s="21">
        <f t="shared" si="0"/>
        <v>149242295.84722728</v>
      </c>
      <c r="G40" s="22">
        <f>IFERROR(IF(C40="No",(VLOOKUP($A40,'[1]Cost UPL SFY22 Combine'!$B:$AS,17,FALSE)+VLOOKUP($A40,'[1]Cost UPL SFY22 Combine'!$B:$AS,18,FALSE)+VLOOKUP($A40,'[1]Cost UPL SFY22 Combine'!$B:$AS,19,FALSE)),(VLOOKUP($A40,'[1]DRG UPL SFY22 Combined'!$A:$AZ,18,FALSE)+VLOOKUP($A40,'[1]DRG UPL SFY22 Combined'!$A:$AZ,19,FALSE)+VLOOKUP($A40,'[1]DRG UPL SFY22 Combined'!$A:$AZ,22,FALSE))),0)</f>
        <v>106672127.91</v>
      </c>
      <c r="H40" s="22"/>
      <c r="I40" s="22">
        <f t="shared" si="11"/>
        <v>106672127.91</v>
      </c>
      <c r="J40" s="23">
        <f t="shared" si="1"/>
        <v>0.19922933010313496</v>
      </c>
      <c r="K40" s="22">
        <f>IFERROR(IF(C40="No",(VLOOKUP($A40,'[1]SHOPP UPL SFY2022 Combined INP'!$A:$AL,36,FALSE)),VLOOKUP($A40,'[1]DRG UPL SFY22 Combined'!$A:$AW,48,FALSE)),0)</f>
        <v>75325382.704556763</v>
      </c>
      <c r="L40" s="22">
        <f t="shared" si="2"/>
        <v>95719851</v>
      </c>
      <c r="M40" s="22">
        <f>(IFERROR(VLOOKUP($A40,'[1]CAH 101% of cost'!$A$3:$BJ$43,48,FALSE),0))</f>
        <v>0</v>
      </c>
      <c r="N40" s="22">
        <f t="shared" si="12"/>
        <v>95719851</v>
      </c>
      <c r="O40" s="22">
        <v>22589884.84</v>
      </c>
      <c r="P40" s="22">
        <f t="shared" si="13"/>
        <v>22589884.84</v>
      </c>
      <c r="Q40" s="22">
        <f t="shared" si="3"/>
        <v>23929962.75</v>
      </c>
      <c r="R40" s="22">
        <f t="shared" si="18"/>
        <v>23929962.75</v>
      </c>
      <c r="S40" s="22">
        <f t="shared" si="18"/>
        <v>23929962.75</v>
      </c>
      <c r="T40" s="22">
        <f t="shared" si="5"/>
        <v>1340077.9099999999</v>
      </c>
      <c r="U40" s="22">
        <f t="shared" si="6"/>
        <v>-20394468.295443237</v>
      </c>
      <c r="V40" s="22"/>
      <c r="W40" s="22">
        <f>IFERROR(VLOOKUP($A40,'[1]Cost UPL SFY22 Combine'!$B:$AG,31,FALSE),0)+IFERROR(VLOOKUP($A40,'[1]Cost UPL SFY22 Combine'!$B:$AG,32,FALSE),0)</f>
        <v>42570167.937227264</v>
      </c>
      <c r="X40" s="23">
        <f t="shared" si="7"/>
        <v>0.13150338125669542</v>
      </c>
      <c r="Y40" s="22">
        <f>IFERROR(VLOOKUP($A40,'[1]SHOPP UPL SFY2022 Combined OUT'!$A:$AH,33,FALSE),0)</f>
        <v>5148232.7463553473</v>
      </c>
      <c r="Z40" s="24">
        <f t="shared" si="8"/>
        <v>17972975</v>
      </c>
      <c r="AA40" s="22">
        <f>(IFERROR(VLOOKUP(A40,'[1]CAH 101% of cost'!$A$3:$BP$43,64,FALSE),0))</f>
        <v>0</v>
      </c>
      <c r="AB40" s="22">
        <f t="shared" si="9"/>
        <v>17972975</v>
      </c>
      <c r="AC40" s="22">
        <v>4241110.4520000005</v>
      </c>
      <c r="AD40" s="22">
        <f t="shared" si="14"/>
        <v>4241622.1000000006</v>
      </c>
      <c r="AE40" s="22">
        <f t="shared" si="15"/>
        <v>4493755.398</v>
      </c>
      <c r="AF40" s="22">
        <f t="shared" si="19"/>
        <v>4493243.75</v>
      </c>
      <c r="AG40" s="22">
        <f t="shared" si="19"/>
        <v>4493243.75</v>
      </c>
      <c r="AH40" s="22">
        <f t="shared" si="17"/>
        <v>251621.65</v>
      </c>
      <c r="AI40" s="22">
        <f t="shared" si="10"/>
        <v>-12824742.253644653</v>
      </c>
      <c r="AJ40" s="26"/>
      <c r="AO40" s="26"/>
    </row>
    <row r="41" spans="1:41" x14ac:dyDescent="0.3">
      <c r="A41" s="104" t="s">
        <v>107</v>
      </c>
      <c r="B41" s="120" t="s">
        <v>108</v>
      </c>
      <c r="C41" s="19" t="str">
        <f>IFERROR(VLOOKUP(A41,'[1]SHOPP UPL SFY2022 Combined OUT'!$A:$F,6,FALSE),IFERROR(VLOOKUP(A41,'[1]SHOPP UPL SFY2022 Combined INP'!$A:$F,6,FALSE),VLOOKUP(A41,'[1]DRG UPL SFY22 Combined'!$A:$J,10,FALSE)))</f>
        <v>Yes</v>
      </c>
      <c r="D41" s="18">
        <v>1</v>
      </c>
      <c r="E41" s="20">
        <v>1</v>
      </c>
      <c r="F41" s="21">
        <f t="shared" si="0"/>
        <v>16613833.718638059</v>
      </c>
      <c r="G41" s="22">
        <f>IFERROR(IF(C41="No",(VLOOKUP($A41,'[1]Cost UPL SFY22 Combine'!$B:$AS,17,FALSE)+VLOOKUP($A41,'[1]Cost UPL SFY22 Combine'!$B:$AS,18,FALSE)+VLOOKUP($A41,'[1]Cost UPL SFY22 Combine'!$B:$AS,19,FALSE)),(VLOOKUP($A41,'[1]DRG UPL SFY22 Combined'!$A:$AZ,18,FALSE)+VLOOKUP($A41,'[1]DRG UPL SFY22 Combined'!$A:$AZ,19,FALSE)+VLOOKUP($A41,'[1]DRG UPL SFY22 Combined'!$A:$AZ,22,FALSE))),0)</f>
        <v>8318924.3200000003</v>
      </c>
      <c r="H41" s="22"/>
      <c r="I41" s="22">
        <f t="shared" si="11"/>
        <v>8318924.3200000003</v>
      </c>
      <c r="J41" s="23">
        <f t="shared" si="1"/>
        <v>1.5537083134318039E-2</v>
      </c>
      <c r="K41" s="22">
        <f>IFERROR(IF(C41="No",(VLOOKUP($A41,'[1]SHOPP UPL SFY2022 Combined INP'!$A:$AL,36,FALSE)),VLOOKUP($A41,'[1]DRG UPL SFY22 Combined'!$A:$AW,48,FALSE)),0)</f>
        <v>8563676.0943832546</v>
      </c>
      <c r="L41" s="22">
        <f t="shared" si="2"/>
        <v>7464801</v>
      </c>
      <c r="M41" s="22">
        <f>(IFERROR(VLOOKUP($A41,'[1]CAH 101% of cost'!$A$3:$BJ$43,48,FALSE),0))</f>
        <v>0</v>
      </c>
      <c r="N41" s="22">
        <f t="shared" si="12"/>
        <v>7464801</v>
      </c>
      <c r="O41" s="22">
        <v>1761693.04</v>
      </c>
      <c r="P41" s="22">
        <f t="shared" si="13"/>
        <v>1761693.04</v>
      </c>
      <c r="Q41" s="22">
        <f t="shared" si="3"/>
        <v>1866200.25</v>
      </c>
      <c r="R41" s="22">
        <f t="shared" si="18"/>
        <v>1866200.25</v>
      </c>
      <c r="S41" s="22">
        <f t="shared" si="18"/>
        <v>1866200.25</v>
      </c>
      <c r="T41" s="22">
        <f t="shared" si="5"/>
        <v>104507.21</v>
      </c>
      <c r="U41" s="22">
        <f t="shared" si="6"/>
        <v>1098875.0943832546</v>
      </c>
      <c r="V41" s="22"/>
      <c r="W41" s="22">
        <f>IFERROR(VLOOKUP($A41,'[1]Cost UPL SFY22 Combine'!$B:$AG,31,FALSE),0)+IFERROR(VLOOKUP($A41,'[1]Cost UPL SFY22 Combine'!$B:$AG,32,FALSE),0)</f>
        <v>8294909.3986380594</v>
      </c>
      <c r="X41" s="23">
        <f t="shared" si="7"/>
        <v>2.5623780360634743E-2</v>
      </c>
      <c r="Y41" s="22">
        <f>IFERROR(VLOOKUP($A41,'[1]SHOPP UPL SFY2022 Combined OUT'!$A:$AH,33,FALSE),0)</f>
        <v>711942.00083765108</v>
      </c>
      <c r="Z41" s="24">
        <f t="shared" si="8"/>
        <v>3502081</v>
      </c>
      <c r="AA41" s="22">
        <f>(IFERROR(VLOOKUP(A41,'[1]CAH 101% of cost'!$A$3:$BP$43,64,FALSE),0))</f>
        <v>0</v>
      </c>
      <c r="AB41" s="22">
        <f t="shared" si="9"/>
        <v>3502081</v>
      </c>
      <c r="AC41" s="22">
        <v>826391.52400000009</v>
      </c>
      <c r="AD41" s="22">
        <f t="shared" si="14"/>
        <v>826491.11600000004</v>
      </c>
      <c r="AE41" s="22">
        <f t="shared" si="15"/>
        <v>875619.84199999995</v>
      </c>
      <c r="AF41" s="22">
        <f t="shared" si="19"/>
        <v>875520.25</v>
      </c>
      <c r="AG41" s="22">
        <f t="shared" si="19"/>
        <v>875520.25</v>
      </c>
      <c r="AH41" s="22">
        <f t="shared" si="17"/>
        <v>49029.13</v>
      </c>
      <c r="AI41" s="22">
        <f t="shared" si="10"/>
        <v>-2790138.9991623489</v>
      </c>
      <c r="AJ41" s="26"/>
      <c r="AO41" s="26"/>
    </row>
    <row r="42" spans="1:41" x14ac:dyDescent="0.3">
      <c r="A42" s="104" t="s">
        <v>109</v>
      </c>
      <c r="B42" s="120" t="s">
        <v>110</v>
      </c>
      <c r="C42" s="19" t="str">
        <f>IFERROR(VLOOKUP(A42,'[1]SHOPP UPL SFY2022 Combined OUT'!$A:$F,6,FALSE),IFERROR(VLOOKUP(A42,'[1]SHOPP UPL SFY2022 Combined INP'!$A:$F,6,FALSE),VLOOKUP(A42,'[1]DRG UPL SFY22 Combined'!$A:$J,10,FALSE)))</f>
        <v>Yes</v>
      </c>
      <c r="D42" s="18">
        <v>1</v>
      </c>
      <c r="E42" s="20">
        <v>1</v>
      </c>
      <c r="F42" s="21">
        <f t="shared" si="0"/>
        <v>2744628.1891054097</v>
      </c>
      <c r="G42" s="22">
        <f>IFERROR(IF(C42="No",(VLOOKUP($A42,'[1]Cost UPL SFY22 Combine'!$B:$AS,17,FALSE)+VLOOKUP($A42,'[1]Cost UPL SFY22 Combine'!$B:$AS,18,FALSE)+VLOOKUP($A42,'[1]Cost UPL SFY22 Combine'!$B:$AS,19,FALSE)),(VLOOKUP($A42,'[1]DRG UPL SFY22 Combined'!$A:$AZ,18,FALSE)+VLOOKUP($A42,'[1]DRG UPL SFY22 Combined'!$A:$AZ,19,FALSE)+VLOOKUP($A42,'[1]DRG UPL SFY22 Combined'!$A:$AZ,22,FALSE))),0)</f>
        <v>764156.7300000001</v>
      </c>
      <c r="H42" s="22"/>
      <c r="I42" s="22">
        <f t="shared" si="11"/>
        <v>764156.7300000001</v>
      </c>
      <c r="J42" s="23">
        <f t="shared" si="1"/>
        <v>1.427199741812127E-3</v>
      </c>
      <c r="K42" s="22">
        <f>IFERROR(IF(C42="No",(VLOOKUP($A42,'[1]SHOPP UPL SFY2022 Combined INP'!$A:$AL,36,FALSE)),VLOOKUP($A42,'[1]DRG UPL SFY22 Combined'!$A:$AW,48,FALSE)),0)</f>
        <v>728582.05703125068</v>
      </c>
      <c r="L42" s="22">
        <f t="shared" si="2"/>
        <v>685699</v>
      </c>
      <c r="M42" s="22">
        <f>(IFERROR(VLOOKUP($A42,'[1]CAH 101% of cost'!$A$3:$BJ$43,48,FALSE),0))</f>
        <v>0</v>
      </c>
      <c r="N42" s="22">
        <f t="shared" si="12"/>
        <v>685699</v>
      </c>
      <c r="O42" s="22">
        <v>161824.95999999999</v>
      </c>
      <c r="P42" s="22">
        <f t="shared" si="13"/>
        <v>161824.95999999999</v>
      </c>
      <c r="Q42" s="22">
        <f t="shared" si="3"/>
        <v>171424.75</v>
      </c>
      <c r="R42" s="22">
        <f t="shared" si="18"/>
        <v>171424.75</v>
      </c>
      <c r="S42" s="22">
        <f t="shared" si="18"/>
        <v>171424.75</v>
      </c>
      <c r="T42" s="22">
        <f t="shared" si="5"/>
        <v>9599.7900000000009</v>
      </c>
      <c r="U42" s="22">
        <f t="shared" si="6"/>
        <v>42883.057031250675</v>
      </c>
      <c r="V42" s="22"/>
      <c r="W42" s="22">
        <f>IFERROR(VLOOKUP($A42,'[1]Cost UPL SFY22 Combine'!$B:$AG,31,FALSE),0)+IFERROR(VLOOKUP($A42,'[1]Cost UPL SFY22 Combine'!$B:$AG,32,FALSE),0)</f>
        <v>1980471.4591054097</v>
      </c>
      <c r="X42" s="23">
        <f t="shared" si="7"/>
        <v>6.1178685914224694E-3</v>
      </c>
      <c r="Y42" s="22">
        <f>IFERROR(VLOOKUP($A42,'[1]SHOPP UPL SFY2022 Combined OUT'!$A:$AH,33,FALSE),0)</f>
        <v>1013636.7710361881</v>
      </c>
      <c r="Z42" s="24">
        <f t="shared" si="8"/>
        <v>836148</v>
      </c>
      <c r="AA42" s="22">
        <f>(IFERROR(VLOOKUP(A42,'[1]CAH 101% of cost'!$A$3:$BP$43,64,FALSE),0))</f>
        <v>0</v>
      </c>
      <c r="AB42" s="22">
        <f t="shared" si="9"/>
        <v>836148</v>
      </c>
      <c r="AC42" s="22">
        <v>197307.092</v>
      </c>
      <c r="AD42" s="22">
        <f t="shared" si="14"/>
        <v>197330.92800000001</v>
      </c>
      <c r="AE42" s="22">
        <f t="shared" si="15"/>
        <v>209060.83600000001</v>
      </c>
      <c r="AF42" s="22">
        <f t="shared" si="19"/>
        <v>209037</v>
      </c>
      <c r="AG42" s="22">
        <f t="shared" si="19"/>
        <v>209037</v>
      </c>
      <c r="AH42" s="22">
        <f t="shared" si="17"/>
        <v>11706.07</v>
      </c>
      <c r="AI42" s="22">
        <f t="shared" si="10"/>
        <v>177488.77103618812</v>
      </c>
      <c r="AJ42" s="26"/>
      <c r="AO42" s="26"/>
    </row>
    <row r="43" spans="1:41" x14ac:dyDescent="0.3">
      <c r="A43" s="104" t="s">
        <v>111</v>
      </c>
      <c r="B43" s="120" t="s">
        <v>112</v>
      </c>
      <c r="C43" s="19" t="str">
        <f>IFERROR(VLOOKUP(A43,'[1]SHOPP UPL SFY2022 Combined OUT'!$A:$F,6,FALSE),IFERROR(VLOOKUP(A43,'[1]SHOPP UPL SFY2022 Combined INP'!$A:$F,6,FALSE),VLOOKUP(A43,'[1]DRG UPL SFY22 Combined'!$A:$J,10,FALSE)))</f>
        <v>Yes</v>
      </c>
      <c r="D43" s="18">
        <v>1</v>
      </c>
      <c r="E43" s="20">
        <v>1</v>
      </c>
      <c r="F43" s="21">
        <f t="shared" si="0"/>
        <v>25895416.005860768</v>
      </c>
      <c r="G43" s="22">
        <f>IFERROR(IF(C43="No",(VLOOKUP($A43,'[1]Cost UPL SFY22 Combine'!$B:$AS,17,FALSE)+VLOOKUP($A43,'[1]Cost UPL SFY22 Combine'!$B:$AS,18,FALSE)+VLOOKUP($A43,'[1]Cost UPL SFY22 Combine'!$B:$AS,19,FALSE)),(VLOOKUP($A43,'[1]DRG UPL SFY22 Combined'!$A:$AZ,18,FALSE)+VLOOKUP($A43,'[1]DRG UPL SFY22 Combined'!$A:$AZ,19,FALSE)+VLOOKUP($A43,'[1]DRG UPL SFY22 Combined'!$A:$AZ,22,FALSE))),0)</f>
        <v>14092390.939999999</v>
      </c>
      <c r="H43" s="22"/>
      <c r="I43" s="22">
        <f t="shared" si="11"/>
        <v>14092390.939999999</v>
      </c>
      <c r="J43" s="23">
        <f t="shared" si="1"/>
        <v>2.6320067495948844E-2</v>
      </c>
      <c r="K43" s="22">
        <f>IFERROR(IF(C43="No",(VLOOKUP($A43,'[1]SHOPP UPL SFY2022 Combined INP'!$A:$AL,36,FALSE)),VLOOKUP($A43,'[1]DRG UPL SFY22 Combined'!$A:$AW,48,FALSE)),0)</f>
        <v>10657467.25555077</v>
      </c>
      <c r="L43" s="22">
        <f t="shared" si="2"/>
        <v>12645492</v>
      </c>
      <c r="M43" s="22">
        <f>(IFERROR(VLOOKUP($A43,'[1]CAH 101% of cost'!$A$3:$BJ$43,48,FALSE),0))</f>
        <v>0</v>
      </c>
      <c r="N43" s="22">
        <f t="shared" si="12"/>
        <v>12645492</v>
      </c>
      <c r="O43" s="22">
        <v>2984336.11</v>
      </c>
      <c r="P43" s="22">
        <f t="shared" si="13"/>
        <v>2984336.11</v>
      </c>
      <c r="Q43" s="22">
        <f t="shared" si="3"/>
        <v>3161373</v>
      </c>
      <c r="R43" s="22">
        <f t="shared" ref="R43:S55" si="20">ROUND($N43*25%,2)</f>
        <v>3161373</v>
      </c>
      <c r="S43" s="22">
        <f t="shared" si="20"/>
        <v>3161373</v>
      </c>
      <c r="T43" s="22">
        <f t="shared" si="5"/>
        <v>177036.89</v>
      </c>
      <c r="U43" s="22">
        <f t="shared" si="6"/>
        <v>-1988024.7444492299</v>
      </c>
      <c r="V43" s="22"/>
      <c r="W43" s="22">
        <f>IFERROR(VLOOKUP($A43,'[1]Cost UPL SFY22 Combine'!$B:$AG,31,FALSE),0)+IFERROR(VLOOKUP($A43,'[1]Cost UPL SFY22 Combine'!$B:$AG,32,FALSE),0)</f>
        <v>11803025.065860767</v>
      </c>
      <c r="X43" s="23">
        <f t="shared" si="7"/>
        <v>3.6460690206976822E-2</v>
      </c>
      <c r="Y43" s="22">
        <f>IFERROR(VLOOKUP($A43,'[1]SHOPP UPL SFY2022 Combined OUT'!$A:$AH,33,FALSE),0)</f>
        <v>1782320.3342301566</v>
      </c>
      <c r="Z43" s="24">
        <f t="shared" si="8"/>
        <v>4983195</v>
      </c>
      <c r="AA43" s="22">
        <f>(IFERROR(VLOOKUP(A43,'[1]CAH 101% of cost'!$A$3:$BP$43,64,FALSE),0))</f>
        <v>0</v>
      </c>
      <c r="AB43" s="22">
        <f t="shared" si="9"/>
        <v>4983195</v>
      </c>
      <c r="AC43" s="22">
        <v>1175892.1840000001</v>
      </c>
      <c r="AD43" s="22">
        <f t="shared" si="14"/>
        <v>1176034.02</v>
      </c>
      <c r="AE43" s="22">
        <f t="shared" si="15"/>
        <v>1245940.5859999999</v>
      </c>
      <c r="AF43" s="22">
        <f t="shared" si="19"/>
        <v>1245798.75</v>
      </c>
      <c r="AG43" s="22">
        <f t="shared" si="19"/>
        <v>1245798.75</v>
      </c>
      <c r="AH43" s="22">
        <f t="shared" si="17"/>
        <v>69764.73</v>
      </c>
      <c r="AI43" s="22">
        <f t="shared" si="10"/>
        <v>-3200874.6657698434</v>
      </c>
      <c r="AJ43" s="26"/>
      <c r="AO43" s="26"/>
    </row>
    <row r="44" spans="1:41" x14ac:dyDescent="0.3">
      <c r="A44" s="104" t="s">
        <v>113</v>
      </c>
      <c r="B44" s="120" t="s">
        <v>114</v>
      </c>
      <c r="C44" s="19" t="str">
        <f>IFERROR(VLOOKUP(A44,'[1]SHOPP UPL SFY2022 Combined OUT'!$A:$F,6,FALSE),IFERROR(VLOOKUP(A44,'[1]SHOPP UPL SFY2022 Combined INP'!$A:$F,6,FALSE),VLOOKUP(A44,'[1]DRG UPL SFY22 Combined'!$A:$J,10,FALSE)))</f>
        <v>Yes</v>
      </c>
      <c r="D44" s="18">
        <v>1</v>
      </c>
      <c r="E44" s="20">
        <v>1</v>
      </c>
      <c r="F44" s="21">
        <f t="shared" si="0"/>
        <v>7429396.7458681511</v>
      </c>
      <c r="G44" s="22">
        <f>IFERROR(IF(C44="No",(VLOOKUP($A44,'[1]Cost UPL SFY22 Combine'!$B:$AS,17,FALSE)+VLOOKUP($A44,'[1]Cost UPL SFY22 Combine'!$B:$AS,18,FALSE)+VLOOKUP($A44,'[1]Cost UPL SFY22 Combine'!$B:$AS,19,FALSE)),(VLOOKUP($A44,'[1]DRG UPL SFY22 Combined'!$A:$AZ,18,FALSE)+VLOOKUP($A44,'[1]DRG UPL SFY22 Combined'!$A:$AZ,19,FALSE)+VLOOKUP($A44,'[1]DRG UPL SFY22 Combined'!$A:$AZ,22,FALSE))),0)</f>
        <v>3855363.93</v>
      </c>
      <c r="H44" s="22"/>
      <c r="I44" s="22">
        <f t="shared" si="11"/>
        <v>3855363.93</v>
      </c>
      <c r="J44" s="23">
        <f t="shared" si="1"/>
        <v>7.2005835837993431E-3</v>
      </c>
      <c r="K44" s="22">
        <f>IFERROR(IF(C44="No",(VLOOKUP($A44,'[1]SHOPP UPL SFY2022 Combined INP'!$A:$AL,36,FALSE)),VLOOKUP($A44,'[1]DRG UPL SFY22 Combined'!$A:$AW,48,FALSE)),0)</f>
        <v>4927466.8288039751</v>
      </c>
      <c r="L44" s="22">
        <f t="shared" si="2"/>
        <v>3459525</v>
      </c>
      <c r="M44" s="22">
        <f>(IFERROR(VLOOKUP($A44,'[1]CAH 101% of cost'!$A$3:$BJ$43,48,FALSE),0))</f>
        <v>0</v>
      </c>
      <c r="N44" s="22">
        <f t="shared" si="12"/>
        <v>3459525</v>
      </c>
      <c r="O44" s="22">
        <v>816447.9</v>
      </c>
      <c r="P44" s="22">
        <f t="shared" si="13"/>
        <v>816447.9</v>
      </c>
      <c r="Q44" s="22">
        <f t="shared" si="3"/>
        <v>864881.25</v>
      </c>
      <c r="R44" s="22">
        <f t="shared" si="20"/>
        <v>864881.25</v>
      </c>
      <c r="S44" s="22">
        <f t="shared" si="20"/>
        <v>864881.25</v>
      </c>
      <c r="T44" s="22">
        <f t="shared" si="5"/>
        <v>48433.35</v>
      </c>
      <c r="U44" s="22">
        <f t="shared" si="6"/>
        <v>1467941.8288039751</v>
      </c>
      <c r="V44" s="22"/>
      <c r="W44" s="22">
        <f>IFERROR(VLOOKUP($A44,'[1]Cost UPL SFY22 Combine'!$B:$AG,31,FALSE),0)+IFERROR(VLOOKUP($A44,'[1]Cost UPL SFY22 Combine'!$B:$AG,32,FALSE),0)</f>
        <v>3574032.8158681509</v>
      </c>
      <c r="X44" s="23">
        <f t="shared" si="7"/>
        <v>1.1040534317414362E-2</v>
      </c>
      <c r="Y44" s="22">
        <f>IFERROR(VLOOKUP($A44,'[1]SHOPP UPL SFY2022 Combined OUT'!$A:$AH,33,FALSE),0)</f>
        <v>747425.73678225605</v>
      </c>
      <c r="Z44" s="24">
        <f t="shared" si="8"/>
        <v>1508944</v>
      </c>
      <c r="AA44" s="22">
        <f>(IFERROR(VLOOKUP(A44,'[1]CAH 101% of cost'!$A$3:$BP$43,64,FALSE),0))</f>
        <v>0</v>
      </c>
      <c r="AB44" s="22">
        <f t="shared" si="9"/>
        <v>1508944</v>
      </c>
      <c r="AC44" s="22">
        <v>356067.83199999999</v>
      </c>
      <c r="AD44" s="22">
        <f t="shared" si="14"/>
        <v>356110.78400000004</v>
      </c>
      <c r="AE44" s="22">
        <f t="shared" si="15"/>
        <v>377278.95200000005</v>
      </c>
      <c r="AF44" s="22">
        <f t="shared" si="19"/>
        <v>377236</v>
      </c>
      <c r="AG44" s="22">
        <f t="shared" si="19"/>
        <v>377236</v>
      </c>
      <c r="AH44" s="22">
        <f t="shared" si="17"/>
        <v>21125.22</v>
      </c>
      <c r="AI44" s="22">
        <f t="shared" si="10"/>
        <v>-761518.26321774395</v>
      </c>
      <c r="AJ44" s="26"/>
      <c r="AO44" s="26"/>
    </row>
    <row r="45" spans="1:41" x14ac:dyDescent="0.3">
      <c r="A45" s="104" t="s">
        <v>115</v>
      </c>
      <c r="B45" s="120" t="s">
        <v>116</v>
      </c>
      <c r="C45" s="19" t="str">
        <f>IFERROR(VLOOKUP(A45,'[1]SHOPP UPL SFY2022 Combined OUT'!$A:$F,6,FALSE),IFERROR(VLOOKUP(A45,'[1]SHOPP UPL SFY2022 Combined INP'!$A:$F,6,FALSE),VLOOKUP(A45,'[1]DRG UPL SFY22 Combined'!$A:$J,10,FALSE)))</f>
        <v>Yes</v>
      </c>
      <c r="D45" s="18">
        <v>1</v>
      </c>
      <c r="E45" s="20">
        <v>1</v>
      </c>
      <c r="F45" s="21">
        <f t="shared" si="0"/>
        <v>63867500.48622784</v>
      </c>
      <c r="G45" s="22">
        <f>IFERROR(IF(C45="No",(VLOOKUP($A45,'[1]Cost UPL SFY22 Combine'!$B:$AS,17,FALSE)+VLOOKUP($A45,'[1]Cost UPL SFY22 Combine'!$B:$AS,18,FALSE)+VLOOKUP($A45,'[1]Cost UPL SFY22 Combine'!$B:$AS,19,FALSE)),(VLOOKUP($A45,'[1]DRG UPL SFY22 Combined'!$A:$AZ,18,FALSE)+VLOOKUP($A45,'[1]DRG UPL SFY22 Combined'!$A:$AZ,19,FALSE)+VLOOKUP($A45,'[1]DRG UPL SFY22 Combined'!$A:$AZ,22,FALSE))),0)</f>
        <v>36431029.770000003</v>
      </c>
      <c r="H45" s="22"/>
      <c r="I45" s="22">
        <f t="shared" si="11"/>
        <v>36431029.770000003</v>
      </c>
      <c r="J45" s="23">
        <f t="shared" si="1"/>
        <v>6.8041481858955699E-2</v>
      </c>
      <c r="K45" s="22">
        <f>IFERROR(IF(C45="No",(VLOOKUP($A45,'[1]SHOPP UPL SFY2022 Combined INP'!$A:$AL,36,FALSE)),VLOOKUP($A45,'[1]DRG UPL SFY22 Combined'!$A:$AW,48,FALSE)),0)</f>
        <v>44570564.630833052</v>
      </c>
      <c r="L45" s="22">
        <f t="shared" si="2"/>
        <v>32690571</v>
      </c>
      <c r="M45" s="22">
        <f>(IFERROR(VLOOKUP($A45,'[1]CAH 101% of cost'!$A$3:$BJ$43,48,FALSE),0))</f>
        <v>0</v>
      </c>
      <c r="N45" s="22">
        <f t="shared" si="12"/>
        <v>32690571</v>
      </c>
      <c r="O45" s="22">
        <v>7714974.7599999998</v>
      </c>
      <c r="P45" s="22">
        <f t="shared" si="13"/>
        <v>7714974.7599999998</v>
      </c>
      <c r="Q45" s="22">
        <f t="shared" si="3"/>
        <v>8172642.75</v>
      </c>
      <c r="R45" s="22">
        <f t="shared" si="20"/>
        <v>8172642.75</v>
      </c>
      <c r="S45" s="22">
        <f t="shared" si="20"/>
        <v>8172642.75</v>
      </c>
      <c r="T45" s="22">
        <f t="shared" si="5"/>
        <v>457667.99</v>
      </c>
      <c r="U45" s="22">
        <f t="shared" si="6"/>
        <v>11879993.630833052</v>
      </c>
      <c r="V45" s="22"/>
      <c r="W45" s="22">
        <f>IFERROR(VLOOKUP($A45,'[1]Cost UPL SFY22 Combine'!$B:$AG,31,FALSE),0)+IFERROR(VLOOKUP($A45,'[1]Cost UPL SFY22 Combine'!$B:$AG,32,FALSE),0)</f>
        <v>27436470.716227837</v>
      </c>
      <c r="X45" s="23">
        <f t="shared" si="7"/>
        <v>8.4753921437531174E-2</v>
      </c>
      <c r="Y45" s="22">
        <f>IFERROR(VLOOKUP($A45,'[1]SHOPP UPL SFY2022 Combined OUT'!$A:$AH,33,FALSE),0)</f>
        <v>17019768.226587676</v>
      </c>
      <c r="Z45" s="24">
        <f t="shared" si="8"/>
        <v>11583581</v>
      </c>
      <c r="AA45" s="22">
        <f>(IFERROR(VLOOKUP(A45,'[1]CAH 101% of cost'!$A$3:$BP$43,64,FALSE),0))</f>
        <v>0</v>
      </c>
      <c r="AB45" s="22">
        <f t="shared" si="9"/>
        <v>11583581</v>
      </c>
      <c r="AC45" s="22">
        <v>2733395.4240000001</v>
      </c>
      <c r="AD45" s="22">
        <f t="shared" si="14"/>
        <v>2733725.1160000004</v>
      </c>
      <c r="AE45" s="22">
        <f t="shared" si="15"/>
        <v>2896224.9420000003</v>
      </c>
      <c r="AF45" s="22">
        <f t="shared" si="19"/>
        <v>2895895.25</v>
      </c>
      <c r="AG45" s="22">
        <f t="shared" si="19"/>
        <v>2895895.25</v>
      </c>
      <c r="AH45" s="22">
        <f t="shared" si="17"/>
        <v>162170.13</v>
      </c>
      <c r="AI45" s="22">
        <f t="shared" si="10"/>
        <v>5436187.2265876755</v>
      </c>
      <c r="AJ45" s="26"/>
      <c r="AO45" s="26"/>
    </row>
    <row r="46" spans="1:41" x14ac:dyDescent="0.3">
      <c r="A46" s="104" t="s">
        <v>117</v>
      </c>
      <c r="B46" s="120" t="s">
        <v>118</v>
      </c>
      <c r="C46" s="19" t="str">
        <f>IFERROR(VLOOKUP(A46,'[1]SHOPP UPL SFY2022 Combined OUT'!$A:$F,6,FALSE),IFERROR(VLOOKUP(A46,'[1]SHOPP UPL SFY2022 Combined INP'!$A:$F,6,FALSE),VLOOKUP(A46,'[1]DRG UPL SFY22 Combined'!$A:$J,10,FALSE)))</f>
        <v>Yes</v>
      </c>
      <c r="D46" s="18">
        <v>1</v>
      </c>
      <c r="E46" s="20">
        <v>1</v>
      </c>
      <c r="F46" s="21">
        <f t="shared" si="0"/>
        <v>4888629.5024794955</v>
      </c>
      <c r="G46" s="22">
        <f>IFERROR(IF(C46="No",(VLOOKUP($A46,'[1]Cost UPL SFY22 Combine'!$B:$AS,17,FALSE)+VLOOKUP($A46,'[1]Cost UPL SFY22 Combine'!$B:$AS,18,FALSE)+VLOOKUP($A46,'[1]Cost UPL SFY22 Combine'!$B:$AS,19,FALSE)),(VLOOKUP($A46,'[1]DRG UPL SFY22 Combined'!$A:$AZ,18,FALSE)+VLOOKUP($A46,'[1]DRG UPL SFY22 Combined'!$A:$AZ,19,FALSE)+VLOOKUP($A46,'[1]DRG UPL SFY22 Combined'!$A:$AZ,22,FALSE))),0)</f>
        <v>787859.46000000008</v>
      </c>
      <c r="H46" s="22"/>
      <c r="I46" s="22">
        <f t="shared" si="11"/>
        <v>787859.46000000008</v>
      </c>
      <c r="J46" s="23">
        <f t="shared" si="1"/>
        <v>1.4714688410795542E-3</v>
      </c>
      <c r="K46" s="22">
        <f>IFERROR(IF(C46="No",(VLOOKUP($A46,'[1]SHOPP UPL SFY2022 Combined INP'!$A:$AL,36,FALSE)),VLOOKUP($A46,'[1]DRG UPL SFY22 Combined'!$A:$AW,48,FALSE)),0)</f>
        <v>460670.19770763686</v>
      </c>
      <c r="L46" s="22">
        <f t="shared" si="2"/>
        <v>706968</v>
      </c>
      <c r="M46" s="22">
        <f>(IFERROR(VLOOKUP($A46,'[1]CAH 101% of cost'!$A$3:$BJ$43,48,FALSE),0))</f>
        <v>0</v>
      </c>
      <c r="N46" s="22">
        <f t="shared" si="12"/>
        <v>706968</v>
      </c>
      <c r="O46" s="22">
        <v>166844.45000000001</v>
      </c>
      <c r="P46" s="22">
        <f t="shared" si="13"/>
        <v>166844.45000000001</v>
      </c>
      <c r="Q46" s="22">
        <f t="shared" si="3"/>
        <v>176742</v>
      </c>
      <c r="R46" s="22">
        <f t="shared" si="20"/>
        <v>176742</v>
      </c>
      <c r="S46" s="22">
        <f t="shared" si="20"/>
        <v>176742</v>
      </c>
      <c r="T46" s="22">
        <f t="shared" si="5"/>
        <v>9897.5499999999993</v>
      </c>
      <c r="U46" s="22">
        <f t="shared" si="6"/>
        <v>-246297.80229236314</v>
      </c>
      <c r="V46" s="22"/>
      <c r="W46" s="22">
        <f>IFERROR(VLOOKUP($A46,'[1]Cost UPL SFY22 Combine'!$B:$AG,31,FALSE),0)+IFERROR(VLOOKUP($A46,'[1]Cost UPL SFY22 Combine'!$B:$AG,32,FALSE),0)</f>
        <v>4100770.0424794955</v>
      </c>
      <c r="X46" s="23">
        <f t="shared" si="7"/>
        <v>1.2667676743427484E-2</v>
      </c>
      <c r="Y46" s="22">
        <f>IFERROR(VLOOKUP($A46,'[1]SHOPP UPL SFY2022 Combined OUT'!$A:$AH,33,FALSE),0)</f>
        <v>2327418.5152379107</v>
      </c>
      <c r="Z46" s="24">
        <f t="shared" si="8"/>
        <v>1731331</v>
      </c>
      <c r="AA46" s="22">
        <f>(IFERROR(VLOOKUP(A46,'[1]CAH 101% of cost'!$A$3:$BP$43,64,FALSE),0))</f>
        <v>0</v>
      </c>
      <c r="AB46" s="22">
        <f t="shared" si="9"/>
        <v>1731331</v>
      </c>
      <c r="AC46" s="22">
        <v>408544.79200000002</v>
      </c>
      <c r="AD46" s="22">
        <f t="shared" si="14"/>
        <v>408594.11600000004</v>
      </c>
      <c r="AE46" s="22">
        <f t="shared" si="15"/>
        <v>432882.07400000002</v>
      </c>
      <c r="AF46" s="22">
        <f t="shared" si="19"/>
        <v>432832.75</v>
      </c>
      <c r="AG46" s="22">
        <f t="shared" si="19"/>
        <v>432832.75</v>
      </c>
      <c r="AH46" s="22">
        <f t="shared" si="17"/>
        <v>24238.63</v>
      </c>
      <c r="AI46" s="22">
        <f t="shared" si="10"/>
        <v>596087.51523791067</v>
      </c>
      <c r="AJ46" s="26"/>
      <c r="AO46" s="26"/>
    </row>
    <row r="47" spans="1:41" x14ac:dyDescent="0.3">
      <c r="A47" s="104" t="s">
        <v>119</v>
      </c>
      <c r="B47" s="120" t="s">
        <v>120</v>
      </c>
      <c r="C47" s="19" t="str">
        <f>IFERROR(VLOOKUP(A47,'[1]SHOPP UPL SFY2022 Combined OUT'!$A:$F,6,FALSE),IFERROR(VLOOKUP(A47,'[1]SHOPP UPL SFY2022 Combined INP'!$A:$F,6,FALSE),VLOOKUP(A47,'[1]DRG UPL SFY22 Combined'!$A:$J,10,FALSE)))</f>
        <v>Yes</v>
      </c>
      <c r="D47" s="18">
        <v>1</v>
      </c>
      <c r="E47" s="20">
        <v>1</v>
      </c>
      <c r="F47" s="21">
        <f t="shared" si="0"/>
        <v>54849776.700735673</v>
      </c>
      <c r="G47" s="22">
        <f>IFERROR(IF(C47="No",(VLOOKUP($A47,'[1]Cost UPL SFY22 Combine'!$B:$AS,17,FALSE)+VLOOKUP($A47,'[1]Cost UPL SFY22 Combine'!$B:$AS,18,FALSE)+VLOOKUP($A47,'[1]Cost UPL SFY22 Combine'!$B:$AS,19,FALSE)),(VLOOKUP($A47,'[1]DRG UPL SFY22 Combined'!$A:$AZ,18,FALSE)+VLOOKUP($A47,'[1]DRG UPL SFY22 Combined'!$A:$AZ,19,FALSE)+VLOOKUP($A47,'[1]DRG UPL SFY22 Combined'!$A:$AZ,22,FALSE))),0)</f>
        <v>43605332.990000002</v>
      </c>
      <c r="H47" s="22"/>
      <c r="I47" s="22">
        <f t="shared" si="11"/>
        <v>43605332.990000002</v>
      </c>
      <c r="J47" s="23">
        <f t="shared" si="1"/>
        <v>8.1440779805681776E-2</v>
      </c>
      <c r="K47" s="22">
        <f>IFERROR(IF(C47="No",(VLOOKUP($A47,'[1]SHOPP UPL SFY2022 Combined INP'!$A:$AL,36,FALSE)),VLOOKUP($A47,'[1]DRG UPL SFY22 Combined'!$A:$AW,48,FALSE)),0)</f>
        <v>31803212.441259451</v>
      </c>
      <c r="L47" s="22">
        <f t="shared" si="2"/>
        <v>39128271</v>
      </c>
      <c r="M47" s="22">
        <f>(IFERROR(VLOOKUP($A47,'[1]CAH 101% of cost'!$A$3:$BJ$43,48,FALSE),0))</f>
        <v>0</v>
      </c>
      <c r="N47" s="22">
        <f t="shared" si="12"/>
        <v>39128271</v>
      </c>
      <c r="O47" s="22">
        <v>9234271.9600000009</v>
      </c>
      <c r="P47" s="22">
        <f t="shared" si="13"/>
        <v>9234271.9600000009</v>
      </c>
      <c r="Q47" s="22">
        <f t="shared" si="3"/>
        <v>9782067.75</v>
      </c>
      <c r="R47" s="22">
        <f t="shared" si="20"/>
        <v>9782067.75</v>
      </c>
      <c r="S47" s="22">
        <f t="shared" si="20"/>
        <v>9782067.75</v>
      </c>
      <c r="T47" s="22">
        <f t="shared" si="5"/>
        <v>547795.79</v>
      </c>
      <c r="U47" s="22">
        <f t="shared" si="6"/>
        <v>-7325058.5587405488</v>
      </c>
      <c r="V47" s="22"/>
      <c r="W47" s="22">
        <f>IFERROR(VLOOKUP($A47,'[1]Cost UPL SFY22 Combine'!$B:$AG,31,FALSE),0)+IFERROR(VLOOKUP($A47,'[1]Cost UPL SFY22 Combine'!$B:$AG,32,FALSE),0)</f>
        <v>11244443.710735667</v>
      </c>
      <c r="X47" s="23">
        <f t="shared" si="7"/>
        <v>3.4735178176716279E-2</v>
      </c>
      <c r="Y47" s="22">
        <f>IFERROR(VLOOKUP($A47,'[1]SHOPP UPL SFY2022 Combined OUT'!$A:$AH,33,FALSE),0)</f>
        <v>8541609.51105069</v>
      </c>
      <c r="Z47" s="24">
        <f t="shared" si="8"/>
        <v>4747364</v>
      </c>
      <c r="AA47" s="22">
        <f>(IFERROR(VLOOKUP(A47,'[1]CAH 101% of cost'!$A$3:$BP$43,64,FALSE),0))</f>
        <v>0</v>
      </c>
      <c r="AB47" s="22">
        <f t="shared" si="9"/>
        <v>4747364</v>
      </c>
      <c r="AC47" s="22">
        <v>1120242.912</v>
      </c>
      <c r="AD47" s="22">
        <f t="shared" si="14"/>
        <v>1120377.9040000001</v>
      </c>
      <c r="AE47" s="22">
        <f t="shared" si="15"/>
        <v>1186975.9920000001</v>
      </c>
      <c r="AF47" s="22">
        <f t="shared" si="19"/>
        <v>1186841</v>
      </c>
      <c r="AG47" s="22">
        <f t="shared" si="19"/>
        <v>1186841</v>
      </c>
      <c r="AH47" s="22">
        <f t="shared" si="17"/>
        <v>66463.100000000006</v>
      </c>
      <c r="AI47" s="22">
        <f t="shared" si="10"/>
        <v>3794245.51105069</v>
      </c>
      <c r="AJ47" s="26"/>
      <c r="AO47" s="26"/>
    </row>
    <row r="48" spans="1:41" x14ac:dyDescent="0.3">
      <c r="A48" s="104" t="s">
        <v>121</v>
      </c>
      <c r="B48" s="120" t="s">
        <v>122</v>
      </c>
      <c r="C48" s="19" t="str">
        <f>IFERROR(VLOOKUP(A48,'[1]SHOPP UPL SFY2022 Combined OUT'!$A:$F,6,FALSE),IFERROR(VLOOKUP(A48,'[1]SHOPP UPL SFY2022 Combined INP'!$A:$F,6,FALSE),VLOOKUP(A48,'[1]DRG UPL SFY22 Combined'!$A:$J,10,FALSE)))</f>
        <v>Yes</v>
      </c>
      <c r="D48" s="18">
        <v>1</v>
      </c>
      <c r="E48" s="20">
        <v>1</v>
      </c>
      <c r="F48" s="21">
        <f t="shared" si="0"/>
        <v>4029901.5652844645</v>
      </c>
      <c r="G48" s="22">
        <f>IFERROR(IF(C48="No",(VLOOKUP($A48,'[1]Cost UPL SFY22 Combine'!$B:$AS,17,FALSE)+VLOOKUP($A48,'[1]Cost UPL SFY22 Combine'!$B:$AS,18,FALSE)+VLOOKUP($A48,'[1]Cost UPL SFY22 Combine'!$B:$AS,19,FALSE)),(VLOOKUP($A48,'[1]DRG UPL SFY22 Combined'!$A:$AZ,18,FALSE)+VLOOKUP($A48,'[1]DRG UPL SFY22 Combined'!$A:$AZ,19,FALSE)+VLOOKUP($A48,'[1]DRG UPL SFY22 Combined'!$A:$AZ,22,FALSE))),0)</f>
        <v>1454539.5799999998</v>
      </c>
      <c r="H48" s="22"/>
      <c r="I48" s="22">
        <f t="shared" si="11"/>
        <v>1454539.5799999998</v>
      </c>
      <c r="J48" s="23">
        <f t="shared" si="1"/>
        <v>2.7166135316658395E-3</v>
      </c>
      <c r="K48" s="22">
        <f>IFERROR(IF(C48="No",(VLOOKUP($A48,'[1]SHOPP UPL SFY2022 Combined INP'!$A:$AL,36,FALSE)),VLOOKUP($A48,'[1]DRG UPL SFY22 Combined'!$A:$AW,48,FALSE)),0)</f>
        <v>4290668.1078938786</v>
      </c>
      <c r="L48" s="22">
        <f t="shared" si="2"/>
        <v>1305199</v>
      </c>
      <c r="M48" s="22">
        <f>(IFERROR(VLOOKUP($A48,'[1]CAH 101% of cost'!$A$3:$BJ$43,48,FALSE),0))</f>
        <v>0</v>
      </c>
      <c r="N48" s="22">
        <f t="shared" si="12"/>
        <v>1305199</v>
      </c>
      <c r="O48" s="22">
        <v>308026.96000000002</v>
      </c>
      <c r="P48" s="22">
        <f t="shared" si="13"/>
        <v>308026.96000000002</v>
      </c>
      <c r="Q48" s="22">
        <f t="shared" si="3"/>
        <v>326299.75</v>
      </c>
      <c r="R48" s="22">
        <f t="shared" si="20"/>
        <v>326299.75</v>
      </c>
      <c r="S48" s="22">
        <f t="shared" si="20"/>
        <v>326299.75</v>
      </c>
      <c r="T48" s="22">
        <f t="shared" si="5"/>
        <v>18272.79</v>
      </c>
      <c r="U48" s="22">
        <f t="shared" si="6"/>
        <v>2985469.1078938786</v>
      </c>
      <c r="V48" s="22"/>
      <c r="W48" s="22">
        <f>IFERROR(VLOOKUP($A48,'[1]Cost UPL SFY22 Combine'!$B:$AG,31,FALSE),0)+IFERROR(VLOOKUP($A48,'[1]Cost UPL SFY22 Combine'!$B:$AG,32,FALSE),0)</f>
        <v>2575361.9852844644</v>
      </c>
      <c r="X48" s="23">
        <f t="shared" si="7"/>
        <v>7.9555431757810813E-3</v>
      </c>
      <c r="Y48" s="22">
        <f>IFERROR(VLOOKUP($A48,'[1]SHOPP UPL SFY2022 Combined OUT'!$A:$AH,33,FALSE),0)</f>
        <v>1391885.3023645496</v>
      </c>
      <c r="Z48" s="24">
        <f t="shared" si="8"/>
        <v>1087309</v>
      </c>
      <c r="AA48" s="22">
        <f>(IFERROR(VLOOKUP(A48,'[1]CAH 101% of cost'!$A$3:$BP$43,64,FALSE),0))</f>
        <v>0</v>
      </c>
      <c r="AB48" s="22">
        <f t="shared" si="9"/>
        <v>1087309</v>
      </c>
      <c r="AC48" s="22">
        <v>256574.00800000003</v>
      </c>
      <c r="AD48" s="22">
        <f t="shared" si="14"/>
        <v>256604.92400000003</v>
      </c>
      <c r="AE48" s="22">
        <f t="shared" si="15"/>
        <v>271858.16599999997</v>
      </c>
      <c r="AF48" s="22">
        <f t="shared" si="19"/>
        <v>271827.25</v>
      </c>
      <c r="AG48" s="22">
        <f t="shared" si="19"/>
        <v>271827.25</v>
      </c>
      <c r="AH48" s="22">
        <f t="shared" si="17"/>
        <v>15222.33</v>
      </c>
      <c r="AI48" s="22">
        <f t="shared" si="10"/>
        <v>304576.3023645496</v>
      </c>
      <c r="AJ48" s="26"/>
      <c r="AO48" s="26"/>
    </row>
    <row r="49" spans="1:41" x14ac:dyDescent="0.3">
      <c r="A49" s="104" t="s">
        <v>123</v>
      </c>
      <c r="B49" s="120" t="s">
        <v>124</v>
      </c>
      <c r="C49" s="19" t="str">
        <f>IFERROR(VLOOKUP(A49,'[1]SHOPP UPL SFY2022 Combined OUT'!$A:$F,6,FALSE),IFERROR(VLOOKUP(A49,'[1]SHOPP UPL SFY2022 Combined INP'!$A:$F,6,FALSE),VLOOKUP(A49,'[1]DRG UPL SFY22 Combined'!$A:$J,10,FALSE)))</f>
        <v>No</v>
      </c>
      <c r="D49" s="18">
        <v>1</v>
      </c>
      <c r="E49" s="20">
        <v>1</v>
      </c>
      <c r="F49" s="21">
        <f t="shared" si="0"/>
        <v>1419152.17</v>
      </c>
      <c r="G49" s="22">
        <f>IFERROR(IF(C49="No",(VLOOKUP($A49,'[1]Cost UPL SFY22 Combine'!$B:$AS,17,FALSE)+VLOOKUP($A49,'[1]Cost UPL SFY22 Combine'!$B:$AS,18,FALSE)+VLOOKUP($A49,'[1]Cost UPL SFY22 Combine'!$B:$AS,19,FALSE)),(VLOOKUP($A49,'[1]DRG UPL SFY22 Combined'!$A:$AZ,18,FALSE)+VLOOKUP($A49,'[1]DRG UPL SFY22 Combined'!$A:$AZ,19,FALSE)+VLOOKUP($A49,'[1]DRG UPL SFY22 Combined'!$A:$AZ,22,FALSE))),0)</f>
        <v>1419152.17</v>
      </c>
      <c r="H49" s="22"/>
      <c r="I49" s="22">
        <f t="shared" si="11"/>
        <v>1419152.17</v>
      </c>
      <c r="J49" s="23">
        <f t="shared" si="1"/>
        <v>2.650521196896505E-3</v>
      </c>
      <c r="K49" s="22">
        <f>IFERROR(IF(C49="No",(VLOOKUP($A49,'[1]SHOPP UPL SFY2022 Combined INP'!$A:$AL,36,FALSE)),VLOOKUP($A49,'[1]DRG UPL SFY22 Combined'!$A:$AW,48,FALSE)),0)</f>
        <v>2163759.2665896774</v>
      </c>
      <c r="L49" s="22">
        <f t="shared" si="2"/>
        <v>1273444</v>
      </c>
      <c r="M49" s="22">
        <f>(IFERROR(VLOOKUP($A49,'[1]CAH 101% of cost'!$A$3:$BJ$43,48,FALSE),0))</f>
        <v>0</v>
      </c>
      <c r="N49" s="22">
        <f t="shared" si="12"/>
        <v>1273444</v>
      </c>
      <c r="O49" s="22">
        <v>300532.78000000003</v>
      </c>
      <c r="P49" s="22">
        <f t="shared" si="13"/>
        <v>300532.78000000003</v>
      </c>
      <c r="Q49" s="22">
        <f t="shared" si="3"/>
        <v>318361</v>
      </c>
      <c r="R49" s="22">
        <f t="shared" si="20"/>
        <v>318361</v>
      </c>
      <c r="S49" s="22">
        <f t="shared" si="20"/>
        <v>318361</v>
      </c>
      <c r="T49" s="22">
        <f t="shared" si="5"/>
        <v>17828.22</v>
      </c>
      <c r="U49" s="22">
        <f t="shared" si="6"/>
        <v>890315.26658967743</v>
      </c>
      <c r="V49" s="22"/>
      <c r="W49" s="22">
        <f>IFERROR(VLOOKUP($A49,'[1]Cost UPL SFY22 Combine'!$B:$AG,31,FALSE),0)+IFERROR(VLOOKUP($A49,'[1]Cost UPL SFY22 Combine'!$B:$AG,32,FALSE),0)</f>
        <v>0</v>
      </c>
      <c r="X49" s="23">
        <f t="shared" si="7"/>
        <v>0</v>
      </c>
      <c r="Y49" s="22">
        <f>IFERROR(VLOOKUP($A49,'[1]SHOPP UPL SFY2022 Combined OUT'!$A:$AH,33,FALSE),0)</f>
        <v>0</v>
      </c>
      <c r="Z49" s="24">
        <f t="shared" si="8"/>
        <v>0</v>
      </c>
      <c r="AA49" s="22">
        <f>(IFERROR(VLOOKUP(A49,'[1]CAH 101% of cost'!$A$3:$BP$43,64,FALSE),0))</f>
        <v>0</v>
      </c>
      <c r="AB49" s="22">
        <f t="shared" si="9"/>
        <v>0</v>
      </c>
      <c r="AC49" s="22">
        <v>0</v>
      </c>
      <c r="AD49" s="22">
        <f t="shared" si="14"/>
        <v>0</v>
      </c>
      <c r="AE49" s="22">
        <f t="shared" si="15"/>
        <v>0</v>
      </c>
      <c r="AF49" s="22">
        <f t="shared" si="19"/>
        <v>0</v>
      </c>
      <c r="AG49" s="22">
        <f t="shared" si="19"/>
        <v>0</v>
      </c>
      <c r="AH49" s="22">
        <f t="shared" si="17"/>
        <v>0</v>
      </c>
      <c r="AI49" s="22">
        <f t="shared" si="10"/>
        <v>0</v>
      </c>
      <c r="AJ49" s="26"/>
      <c r="AO49" s="26"/>
    </row>
    <row r="50" spans="1:41" x14ac:dyDescent="0.3">
      <c r="A50" s="104" t="s">
        <v>125</v>
      </c>
      <c r="B50" s="120" t="s">
        <v>126</v>
      </c>
      <c r="C50" s="19" t="str">
        <f>IFERROR(VLOOKUP(A50,'[1]SHOPP UPL SFY2022 Combined OUT'!$A:$F,6,FALSE),IFERROR(VLOOKUP(A50,'[1]SHOPP UPL SFY2022 Combined INP'!$A:$F,6,FALSE),VLOOKUP(A50,'[1]DRG UPL SFY22 Combined'!$A:$J,10,FALSE)))</f>
        <v>Yes</v>
      </c>
      <c r="D50" s="18">
        <v>1</v>
      </c>
      <c r="E50" s="20">
        <v>1</v>
      </c>
      <c r="F50" s="21">
        <f t="shared" si="0"/>
        <v>7286355.7928787144</v>
      </c>
      <c r="G50" s="22">
        <f>IFERROR(IF(C50="No",(VLOOKUP($A50,'[1]Cost UPL SFY22 Combine'!$B:$AS,17,FALSE)+VLOOKUP($A50,'[1]Cost UPL SFY22 Combine'!$B:$AS,18,FALSE)+VLOOKUP($A50,'[1]Cost UPL SFY22 Combine'!$B:$AS,19,FALSE)),(VLOOKUP($A50,'[1]DRG UPL SFY22 Combined'!$A:$AZ,18,FALSE)+VLOOKUP($A50,'[1]DRG UPL SFY22 Combined'!$A:$AZ,19,FALSE)+VLOOKUP($A50,'[1]DRG UPL SFY22 Combined'!$A:$AZ,22,FALSE))),0)</f>
        <v>3700168.2100000004</v>
      </c>
      <c r="H50" s="22"/>
      <c r="I50" s="22">
        <f t="shared" si="11"/>
        <v>3700168.2100000004</v>
      </c>
      <c r="J50" s="23">
        <f t="shared" si="1"/>
        <v>6.9107277429506387E-3</v>
      </c>
      <c r="K50" s="22">
        <f>IFERROR(IF(C50="No",(VLOOKUP($A50,'[1]SHOPP UPL SFY2022 Combined INP'!$A:$AL,36,FALSE)),VLOOKUP($A50,'[1]DRG UPL SFY22 Combined'!$A:$AW,48,FALSE)),0)</f>
        <v>4442930.6780234613</v>
      </c>
      <c r="L50" s="22">
        <f t="shared" si="2"/>
        <v>3320263</v>
      </c>
      <c r="M50" s="22">
        <f>(IFERROR(VLOOKUP($A50,'[1]CAH 101% of cost'!$A$3:$BJ$43,48,FALSE),0))</f>
        <v>0</v>
      </c>
      <c r="N50" s="22">
        <f t="shared" si="12"/>
        <v>3320263</v>
      </c>
      <c r="O50" s="22">
        <v>783582.07</v>
      </c>
      <c r="P50" s="22">
        <f t="shared" si="13"/>
        <v>783582.07</v>
      </c>
      <c r="Q50" s="22">
        <f t="shared" si="3"/>
        <v>830065.75</v>
      </c>
      <c r="R50" s="22">
        <f t="shared" si="20"/>
        <v>830065.75</v>
      </c>
      <c r="S50" s="22">
        <f t="shared" si="20"/>
        <v>830065.75</v>
      </c>
      <c r="T50" s="22">
        <f t="shared" si="5"/>
        <v>46483.68</v>
      </c>
      <c r="U50" s="22">
        <f t="shared" si="6"/>
        <v>1122667.6780234613</v>
      </c>
      <c r="V50" s="22"/>
      <c r="W50" s="22">
        <f>IFERROR(VLOOKUP($A50,'[1]Cost UPL SFY22 Combine'!$B:$AG,31,FALSE),0)+IFERROR(VLOOKUP($A50,'[1]Cost UPL SFY22 Combine'!$B:$AG,32,FALSE),0)</f>
        <v>3586187.582878714</v>
      </c>
      <c r="X50" s="23">
        <f t="shared" si="7"/>
        <v>1.1078081572633869E-2</v>
      </c>
      <c r="Y50" s="22">
        <f>IFERROR(VLOOKUP($A50,'[1]SHOPP UPL SFY2022 Combined OUT'!$A:$AH,33,FALSE),0)</f>
        <v>1636587.6894241287</v>
      </c>
      <c r="Z50" s="24">
        <f t="shared" si="8"/>
        <v>1514076</v>
      </c>
      <c r="AA50" s="22">
        <f>(IFERROR(VLOOKUP(A50,'[1]CAH 101% of cost'!$A$3:$BP$43,64,FALSE),0))</f>
        <v>0</v>
      </c>
      <c r="AB50" s="22">
        <f t="shared" si="9"/>
        <v>1514076</v>
      </c>
      <c r="AC50" s="22">
        <v>357278.74800000002</v>
      </c>
      <c r="AD50" s="22">
        <f t="shared" si="14"/>
        <v>357321.93600000005</v>
      </c>
      <c r="AE50" s="22">
        <f t="shared" si="15"/>
        <v>378562.18800000002</v>
      </c>
      <c r="AF50" s="22">
        <f t="shared" si="19"/>
        <v>378519</v>
      </c>
      <c r="AG50" s="22">
        <f t="shared" si="19"/>
        <v>378519</v>
      </c>
      <c r="AH50" s="22">
        <f t="shared" si="17"/>
        <v>21197.06</v>
      </c>
      <c r="AI50" s="22">
        <f t="shared" si="10"/>
        <v>122511.68942412874</v>
      </c>
      <c r="AJ50" s="26"/>
      <c r="AO50" s="26"/>
    </row>
    <row r="51" spans="1:41" x14ac:dyDescent="0.3">
      <c r="A51" s="104" t="s">
        <v>127</v>
      </c>
      <c r="B51" s="120" t="s">
        <v>128</v>
      </c>
      <c r="C51" s="19" t="str">
        <f>IFERROR(VLOOKUP(A51,'[1]SHOPP UPL SFY2022 Combined OUT'!$A:$F,6,FALSE),IFERROR(VLOOKUP(A51,'[1]SHOPP UPL SFY2022 Combined INP'!$A:$F,6,FALSE),VLOOKUP(A51,'[1]DRG UPL SFY22 Combined'!$A:$J,10,FALSE)))</f>
        <v>Yes</v>
      </c>
      <c r="D51" s="18">
        <v>1</v>
      </c>
      <c r="E51" s="20">
        <v>1</v>
      </c>
      <c r="F51" s="21">
        <f t="shared" si="0"/>
        <v>15901468.646514768</v>
      </c>
      <c r="G51" s="22">
        <f>IFERROR(IF(C51="No",(VLOOKUP($A51,'[1]Cost UPL SFY22 Combine'!$B:$AS,17,FALSE)+VLOOKUP($A51,'[1]Cost UPL SFY22 Combine'!$B:$AS,18,FALSE)+VLOOKUP($A51,'[1]Cost UPL SFY22 Combine'!$B:$AS,19,FALSE)),(VLOOKUP($A51,'[1]DRG UPL SFY22 Combined'!$A:$AZ,18,FALSE)+VLOOKUP($A51,'[1]DRG UPL SFY22 Combined'!$A:$AZ,19,FALSE)+VLOOKUP($A51,'[1]DRG UPL SFY22 Combined'!$A:$AZ,22,FALSE))),0)</f>
        <v>5730182.3900000006</v>
      </c>
      <c r="H51" s="22"/>
      <c r="I51" s="22">
        <f t="shared" si="11"/>
        <v>5730182.3900000006</v>
      </c>
      <c r="J51" s="23">
        <f t="shared" si="1"/>
        <v>1.0702143299247522E-2</v>
      </c>
      <c r="K51" s="22">
        <f>IFERROR(IF(C51="No",(VLOOKUP($A51,'[1]SHOPP UPL SFY2022 Combined INP'!$A:$AL,36,FALSE)),VLOOKUP($A51,'[1]DRG UPL SFY22 Combined'!$A:$AW,48,FALSE)),0)</f>
        <v>9080584.0350410156</v>
      </c>
      <c r="L51" s="22">
        <f t="shared" si="2"/>
        <v>5141851</v>
      </c>
      <c r="M51" s="22">
        <f>(IFERROR(VLOOKUP($A51,'[1]CAH 101% of cost'!$A$3:$BJ$43,48,FALSE),0))</f>
        <v>0</v>
      </c>
      <c r="N51" s="22">
        <f t="shared" si="12"/>
        <v>5141851</v>
      </c>
      <c r="O51" s="22">
        <v>1213476.8400000001</v>
      </c>
      <c r="P51" s="22">
        <f t="shared" si="13"/>
        <v>1213476.8400000001</v>
      </c>
      <c r="Q51" s="22">
        <f t="shared" si="3"/>
        <v>1285462.75</v>
      </c>
      <c r="R51" s="22">
        <f t="shared" si="20"/>
        <v>1285462.75</v>
      </c>
      <c r="S51" s="22">
        <f t="shared" si="20"/>
        <v>1285462.75</v>
      </c>
      <c r="T51" s="22">
        <f t="shared" si="5"/>
        <v>71985.91</v>
      </c>
      <c r="U51" s="22">
        <f t="shared" si="6"/>
        <v>3938733.0350410156</v>
      </c>
      <c r="V51" s="22"/>
      <c r="W51" s="22">
        <f>IFERROR(VLOOKUP($A51,'[1]Cost UPL SFY22 Combine'!$B:$AG,31,FALSE),0)+IFERROR(VLOOKUP($A51,'[1]Cost UPL SFY22 Combine'!$B:$AG,32,FALSE),0)</f>
        <v>10171286.256514767</v>
      </c>
      <c r="X51" s="23">
        <f t="shared" si="7"/>
        <v>3.1420090623879446E-2</v>
      </c>
      <c r="Y51" s="22">
        <f>IFERROR(VLOOKUP($A51,'[1]SHOPP UPL SFY2022 Combined OUT'!$A:$AH,33,FALSE),0)</f>
        <v>5370898.6679668799</v>
      </c>
      <c r="Z51" s="24">
        <f t="shared" si="8"/>
        <v>4294281</v>
      </c>
      <c r="AA51" s="22">
        <f>(IFERROR(VLOOKUP(A51,'[1]CAH 101% of cost'!$A$3:$BP$43,64,FALSE),0))</f>
        <v>0</v>
      </c>
      <c r="AB51" s="22">
        <f t="shared" si="9"/>
        <v>4294281</v>
      </c>
      <c r="AC51" s="22">
        <v>1013328.0680000001</v>
      </c>
      <c r="AD51" s="22">
        <f t="shared" si="14"/>
        <v>1013450.3160000001</v>
      </c>
      <c r="AE51" s="22">
        <f t="shared" si="15"/>
        <v>1073692.4980000001</v>
      </c>
      <c r="AF51" s="22">
        <f t="shared" si="19"/>
        <v>1073570.25</v>
      </c>
      <c r="AG51" s="22">
        <f t="shared" si="19"/>
        <v>1073570.25</v>
      </c>
      <c r="AH51" s="22">
        <f t="shared" si="17"/>
        <v>60119.93</v>
      </c>
      <c r="AI51" s="22">
        <f t="shared" si="10"/>
        <v>1076617.6679668799</v>
      </c>
      <c r="AJ51" s="26"/>
      <c r="AO51" s="26"/>
    </row>
    <row r="52" spans="1:41" x14ac:dyDescent="0.3">
      <c r="A52" s="104" t="s">
        <v>129</v>
      </c>
      <c r="B52" s="120" t="s">
        <v>130</v>
      </c>
      <c r="C52" s="19" t="str">
        <f>IFERROR(VLOOKUP(A52,'[1]SHOPP UPL SFY2022 Combined OUT'!$A:$F,6,FALSE),IFERROR(VLOOKUP(A52,'[1]SHOPP UPL SFY2022 Combined INP'!$A:$F,6,FALSE),VLOOKUP(A52,'[1]DRG UPL SFY22 Combined'!$A:$J,10,FALSE)))</f>
        <v>Yes</v>
      </c>
      <c r="D52" s="18">
        <v>1</v>
      </c>
      <c r="E52" s="20">
        <v>1</v>
      </c>
      <c r="F52" s="21">
        <f t="shared" si="0"/>
        <v>8177792.400000059</v>
      </c>
      <c r="G52" s="22">
        <f>IFERROR(IF(C52="No",(VLOOKUP($A52,'[1]Cost UPL SFY22 Combine'!$B:$AS,17,FALSE)+VLOOKUP($A52,'[1]Cost UPL SFY22 Combine'!$B:$AS,18,FALSE)+VLOOKUP($A52,'[1]Cost UPL SFY22 Combine'!$B:$AS,19,FALSE)),(VLOOKUP($A52,'[1]DRG UPL SFY22 Combined'!$A:$AZ,18,FALSE)+VLOOKUP($A52,'[1]DRG UPL SFY22 Combined'!$A:$AZ,19,FALSE)+VLOOKUP($A52,'[1]DRG UPL SFY22 Combined'!$A:$AZ,22,FALSE))),0)</f>
        <v>1112829.1399999999</v>
      </c>
      <c r="H52" s="22"/>
      <c r="I52" s="22">
        <f t="shared" si="11"/>
        <v>1112829.1399999999</v>
      </c>
      <c r="J52" s="23">
        <f t="shared" si="1"/>
        <v>2.0784080005276026E-3</v>
      </c>
      <c r="K52" s="22">
        <f>IFERROR(IF(C52="No",(VLOOKUP($A52,'[1]SHOPP UPL SFY2022 Combined INP'!$A:$AL,36,FALSE)),VLOOKUP($A52,'[1]DRG UPL SFY22 Combined'!$A:$AW,48,FALSE)),0)</f>
        <v>661550.71248809551</v>
      </c>
      <c r="L52" s="22">
        <f t="shared" si="2"/>
        <v>998572</v>
      </c>
      <c r="M52" s="22">
        <f>(IFERROR(VLOOKUP($A52,'[1]CAH 101% of cost'!$A$3:$BJ$43,48,FALSE),0))</f>
        <v>0</v>
      </c>
      <c r="N52" s="22">
        <f t="shared" si="12"/>
        <v>998572</v>
      </c>
      <c r="O52" s="22">
        <v>235662.99</v>
      </c>
      <c r="P52" s="22">
        <f t="shared" si="13"/>
        <v>235662.99</v>
      </c>
      <c r="Q52" s="22">
        <f t="shared" si="3"/>
        <v>249643</v>
      </c>
      <c r="R52" s="22">
        <f t="shared" si="20"/>
        <v>249643</v>
      </c>
      <c r="S52" s="22">
        <f t="shared" si="20"/>
        <v>249643</v>
      </c>
      <c r="T52" s="22">
        <f t="shared" si="5"/>
        <v>13980.01</v>
      </c>
      <c r="U52" s="22">
        <f t="shared" si="6"/>
        <v>-337021.28751190449</v>
      </c>
      <c r="V52" s="22"/>
      <c r="W52" s="22">
        <f>IFERROR(VLOOKUP($A52,'[1]Cost UPL SFY22 Combine'!$B:$AG,31,FALSE),0)+IFERROR(VLOOKUP($A52,'[1]Cost UPL SFY22 Combine'!$B:$AG,32,FALSE),0)</f>
        <v>7064963.2600000594</v>
      </c>
      <c r="X52" s="23">
        <f t="shared" si="7"/>
        <v>2.1824357341373616E-2</v>
      </c>
      <c r="Y52" s="22">
        <f>IFERROR(VLOOKUP($A52,'[1]SHOPP UPL SFY2022 Combined OUT'!$A:$AH,33,FALSE),0)</f>
        <v>1275559.3302033441</v>
      </c>
      <c r="Z52" s="24">
        <f t="shared" si="8"/>
        <v>2982803</v>
      </c>
      <c r="AA52" s="22">
        <f>(IFERROR(VLOOKUP(A52,'[1]CAH 101% of cost'!$A$3:$BP$43,64,FALSE),0))</f>
        <v>0</v>
      </c>
      <c r="AB52" s="22">
        <f t="shared" si="9"/>
        <v>2982803</v>
      </c>
      <c r="AC52" s="22">
        <v>703856.54800000007</v>
      </c>
      <c r="AD52" s="22">
        <f t="shared" si="14"/>
        <v>703941.50800000003</v>
      </c>
      <c r="AE52" s="22">
        <f t="shared" si="15"/>
        <v>745785.71</v>
      </c>
      <c r="AF52" s="22">
        <f t="shared" si="19"/>
        <v>745700.75</v>
      </c>
      <c r="AG52" s="22">
        <f t="shared" si="19"/>
        <v>745700.75</v>
      </c>
      <c r="AH52" s="22">
        <f t="shared" si="17"/>
        <v>41759.24</v>
      </c>
      <c r="AI52" s="22">
        <f t="shared" si="10"/>
        <v>-1707243.6697966559</v>
      </c>
      <c r="AJ52" s="26"/>
      <c r="AO52" s="26"/>
    </row>
    <row r="53" spans="1:41" x14ac:dyDescent="0.3">
      <c r="A53" s="104" t="s">
        <v>131</v>
      </c>
      <c r="B53" s="120" t="s">
        <v>132</v>
      </c>
      <c r="C53" s="19" t="str">
        <f>IFERROR(VLOOKUP(A53,'[1]SHOPP UPL SFY2022 Combined OUT'!$A:$F,6,FALSE),IFERROR(VLOOKUP(A53,'[1]SHOPP UPL SFY2022 Combined INP'!$A:$F,6,FALSE),VLOOKUP(A53,'[1]DRG UPL SFY22 Combined'!$A:$J,10,FALSE)))</f>
        <v>No</v>
      </c>
      <c r="D53" s="18">
        <v>1</v>
      </c>
      <c r="E53" s="20">
        <v>1</v>
      </c>
      <c r="F53" s="21">
        <f t="shared" si="0"/>
        <v>3097483.94</v>
      </c>
      <c r="G53" s="22">
        <f>IFERROR(IF(C53="No",(VLOOKUP($A53,'[1]Cost UPL SFY22 Combine'!$B:$AS,17,FALSE)+VLOOKUP($A53,'[1]Cost UPL SFY22 Combine'!$B:$AS,18,FALSE)+VLOOKUP($A53,'[1]Cost UPL SFY22 Combine'!$B:$AS,19,FALSE)),(VLOOKUP($A53,'[1]DRG UPL SFY22 Combined'!$A:$AZ,18,FALSE)+VLOOKUP($A53,'[1]DRG UPL SFY22 Combined'!$A:$AZ,19,FALSE)+VLOOKUP($A53,'[1]DRG UPL SFY22 Combined'!$A:$AZ,22,FALSE))),0)</f>
        <v>3097483.94</v>
      </c>
      <c r="H53" s="22"/>
      <c r="I53" s="22">
        <f t="shared" si="11"/>
        <v>3097483.94</v>
      </c>
      <c r="J53" s="23">
        <f t="shared" si="1"/>
        <v>5.7851067796461202E-3</v>
      </c>
      <c r="K53" s="22">
        <f>IFERROR(IF(C53="No",(VLOOKUP($A53,'[1]SHOPP UPL SFY2022 Combined INP'!$A:$AL,36,FALSE)),VLOOKUP($A53,'[1]DRG UPL SFY22 Combined'!$A:$AW,48,FALSE)),0)</f>
        <v>579933.7328286618</v>
      </c>
      <c r="L53" s="22">
        <f t="shared" si="2"/>
        <v>2779458</v>
      </c>
      <c r="M53" s="22">
        <f>(IFERROR(VLOOKUP($A53,'[1]CAH 101% of cost'!$A$3:$BJ$43,48,FALSE),0))</f>
        <v>0</v>
      </c>
      <c r="N53" s="22">
        <f t="shared" si="12"/>
        <v>2779458</v>
      </c>
      <c r="O53" s="22">
        <v>655952.09</v>
      </c>
      <c r="P53" s="22">
        <f t="shared" si="13"/>
        <v>655952.09</v>
      </c>
      <c r="Q53" s="22">
        <f t="shared" si="3"/>
        <v>694864.5</v>
      </c>
      <c r="R53" s="22">
        <f t="shared" si="20"/>
        <v>694864.5</v>
      </c>
      <c r="S53" s="22">
        <f t="shared" si="20"/>
        <v>694864.5</v>
      </c>
      <c r="T53" s="22">
        <f t="shared" si="5"/>
        <v>38912.410000000003</v>
      </c>
      <c r="U53" s="22">
        <f t="shared" si="6"/>
        <v>-2199524.2671713382</v>
      </c>
      <c r="V53" s="22"/>
      <c r="W53" s="22">
        <f>IFERROR(VLOOKUP($A53,'[1]Cost UPL SFY22 Combine'!$B:$AG,31,FALSE),0)+IFERROR(VLOOKUP($A53,'[1]Cost UPL SFY22 Combine'!$B:$AG,32,FALSE),0)</f>
        <v>0</v>
      </c>
      <c r="X53" s="23">
        <f t="shared" si="7"/>
        <v>0</v>
      </c>
      <c r="Y53" s="22">
        <f>IFERROR(VLOOKUP($A53,'[1]SHOPP UPL SFY2022 Combined OUT'!$A:$AH,33,FALSE),0)</f>
        <v>0</v>
      </c>
      <c r="Z53" s="24">
        <f t="shared" si="8"/>
        <v>0</v>
      </c>
      <c r="AA53" s="22">
        <f>(IFERROR(VLOOKUP(A53,'[1]CAH 101% of cost'!$A$3:$BP$43,64,FALSE),0))</f>
        <v>0</v>
      </c>
      <c r="AB53" s="22">
        <f t="shared" si="9"/>
        <v>0</v>
      </c>
      <c r="AC53" s="22">
        <v>0</v>
      </c>
      <c r="AD53" s="22">
        <f t="shared" si="14"/>
        <v>0</v>
      </c>
      <c r="AE53" s="22">
        <f t="shared" si="15"/>
        <v>0</v>
      </c>
      <c r="AF53" s="22">
        <f t="shared" si="19"/>
        <v>0</v>
      </c>
      <c r="AG53" s="22">
        <f t="shared" si="19"/>
        <v>0</v>
      </c>
      <c r="AH53" s="22">
        <f t="shared" si="17"/>
        <v>0</v>
      </c>
      <c r="AI53" s="22">
        <f t="shared" si="10"/>
        <v>0</v>
      </c>
      <c r="AJ53" s="26"/>
      <c r="AO53" s="26"/>
    </row>
    <row r="54" spans="1:41" x14ac:dyDescent="0.3">
      <c r="A54" s="104" t="s">
        <v>133</v>
      </c>
      <c r="B54" s="120" t="s">
        <v>134</v>
      </c>
      <c r="C54" s="19" t="str">
        <f>IFERROR(VLOOKUP(A54,'[1]SHOPP UPL SFY2022 Combined OUT'!$A:$F,6,FALSE),IFERROR(VLOOKUP(A54,'[1]SHOPP UPL SFY2022 Combined INP'!$A:$F,6,FALSE),VLOOKUP(A54,'[1]DRG UPL SFY22 Combined'!$A:$J,10,FALSE)))</f>
        <v>No</v>
      </c>
      <c r="D54" s="18">
        <v>1</v>
      </c>
      <c r="E54" s="20">
        <v>1</v>
      </c>
      <c r="F54" s="21">
        <f t="shared" si="0"/>
        <v>5724728.7799999993</v>
      </c>
      <c r="G54" s="22">
        <f>IFERROR(IF(C54="No",(VLOOKUP($A54,'[1]Cost UPL SFY22 Combine'!$B:$AS,17,FALSE)+VLOOKUP($A54,'[1]Cost UPL SFY22 Combine'!$B:$AS,18,FALSE)+VLOOKUP($A54,'[1]Cost UPL SFY22 Combine'!$B:$AS,19,FALSE)),(VLOOKUP($A54,'[1]DRG UPL SFY22 Combined'!$A:$AZ,18,FALSE)+VLOOKUP($A54,'[1]DRG UPL SFY22 Combined'!$A:$AZ,19,FALSE)+VLOOKUP($A54,'[1]DRG UPL SFY22 Combined'!$A:$AZ,22,FALSE))),0)</f>
        <v>5724728.7799999993</v>
      </c>
      <c r="H54" s="22"/>
      <c r="I54" s="22">
        <f t="shared" si="11"/>
        <v>5724728.7799999993</v>
      </c>
      <c r="J54" s="23">
        <f t="shared" si="1"/>
        <v>1.0691957704488778E-2</v>
      </c>
      <c r="K54" s="22">
        <f>IFERROR(IF(C54="No",(VLOOKUP($A54,'[1]SHOPP UPL SFY2022 Combined INP'!$A:$AL,36,FALSE)),VLOOKUP($A54,'[1]DRG UPL SFY22 Combined'!$A:$AW,48,FALSE)),0)</f>
        <v>5870126.3415433485</v>
      </c>
      <c r="L54" s="22">
        <f t="shared" si="2"/>
        <v>5136957</v>
      </c>
      <c r="M54" s="22">
        <f>(IFERROR(VLOOKUP($A54,'[1]CAH 101% of cost'!$A$3:$BJ$43,48,FALSE),0))</f>
        <v>0</v>
      </c>
      <c r="N54" s="22">
        <f>L54+M54</f>
        <v>5136957</v>
      </c>
      <c r="O54" s="22">
        <v>1212321.8500000001</v>
      </c>
      <c r="P54" s="22">
        <f t="shared" si="13"/>
        <v>1212321.8500000001</v>
      </c>
      <c r="Q54" s="22">
        <f t="shared" si="3"/>
        <v>1284239.25</v>
      </c>
      <c r="R54" s="22">
        <f t="shared" si="20"/>
        <v>1284239.25</v>
      </c>
      <c r="S54" s="22">
        <f t="shared" si="20"/>
        <v>1284239.25</v>
      </c>
      <c r="T54" s="22">
        <f t="shared" si="5"/>
        <v>71917.399999999994</v>
      </c>
      <c r="U54" s="22">
        <f t="shared" si="6"/>
        <v>733169.34154334851</v>
      </c>
      <c r="V54" s="22"/>
      <c r="W54" s="22">
        <f>IFERROR(VLOOKUP($A54,'[1]Cost UPL SFY22 Combine'!$B:$AG,31,FALSE),0)+IFERROR(VLOOKUP($A54,'[1]Cost UPL SFY22 Combine'!$B:$AG,32,FALSE),0)</f>
        <v>0</v>
      </c>
      <c r="X54" s="23">
        <f t="shared" si="7"/>
        <v>0</v>
      </c>
      <c r="Y54" s="22">
        <f>IFERROR(VLOOKUP($A54,'[1]SHOPP UPL SFY2022 Combined OUT'!$A:$AH,33,FALSE),0)</f>
        <v>0</v>
      </c>
      <c r="Z54" s="24">
        <f t="shared" si="8"/>
        <v>0</v>
      </c>
      <c r="AA54" s="22">
        <f>(IFERROR(VLOOKUP(A54,'[1]CAH 101% of cost'!$A$3:$BP$43,64,FALSE),0))</f>
        <v>0</v>
      </c>
      <c r="AB54" s="22">
        <f t="shared" si="9"/>
        <v>0</v>
      </c>
      <c r="AC54" s="22">
        <v>0</v>
      </c>
      <c r="AD54" s="22">
        <f t="shared" si="14"/>
        <v>0</v>
      </c>
      <c r="AE54" s="22">
        <f t="shared" si="15"/>
        <v>0</v>
      </c>
      <c r="AF54" s="22">
        <f t="shared" si="19"/>
        <v>0</v>
      </c>
      <c r="AG54" s="22">
        <f t="shared" si="19"/>
        <v>0</v>
      </c>
      <c r="AH54" s="22">
        <f t="shared" si="17"/>
        <v>0</v>
      </c>
      <c r="AI54" s="22">
        <f t="shared" si="10"/>
        <v>0</v>
      </c>
      <c r="AJ54" s="26"/>
      <c r="AO54" s="26"/>
    </row>
    <row r="55" spans="1:41" x14ac:dyDescent="0.3">
      <c r="A55" s="104" t="s">
        <v>135</v>
      </c>
      <c r="B55" s="120" t="s">
        <v>136</v>
      </c>
      <c r="C55" s="19" t="str">
        <f>IFERROR(VLOOKUP(A55,'[1]SHOPP UPL SFY2022 Combined OUT'!$A:$F,6,FALSE),IFERROR(VLOOKUP(A55,'[1]SHOPP UPL SFY2022 Combined INP'!$A:$F,6,FALSE),VLOOKUP(A55,'[1]DRG UPL SFY22 Combined'!$A:$J,10,FALSE)))</f>
        <v>Yes</v>
      </c>
      <c r="D55" s="18">
        <v>1</v>
      </c>
      <c r="E55" s="20">
        <v>1</v>
      </c>
      <c r="F55" s="21">
        <f t="shared" si="0"/>
        <v>3852134.96</v>
      </c>
      <c r="G55" s="22">
        <f>IFERROR(IF(C55="No",(VLOOKUP($A55,'[1]Cost UPL SFY22 Combine'!$B:$AS,17,FALSE)+VLOOKUP($A55,'[1]Cost UPL SFY22 Combine'!$B:$AS,18,FALSE)+VLOOKUP($A55,'[1]Cost UPL SFY22 Combine'!$B:$AS,19,FALSE)),(VLOOKUP($A55,'[1]DRG UPL SFY22 Combined'!$A:$AZ,18,FALSE)+VLOOKUP($A55,'[1]DRG UPL SFY22 Combined'!$A:$AZ,19,FALSE)+VLOOKUP($A55,'[1]DRG UPL SFY22 Combined'!$A:$AZ,22,FALSE))),0)</f>
        <v>1544933.09</v>
      </c>
      <c r="H55" s="22"/>
      <c r="I55" s="22">
        <f t="shared" si="11"/>
        <v>1544933.09</v>
      </c>
      <c r="J55" s="23">
        <f t="shared" si="1"/>
        <v>2.885439623315248E-3</v>
      </c>
      <c r="K55" s="22">
        <f>IFERROR(IF(C55="No",(VLOOKUP($A55,'[1]SHOPP UPL SFY2022 Combined INP'!$A:$AL,36,FALSE)),VLOOKUP($A55,'[1]DRG UPL SFY22 Combined'!$A:$AW,48,FALSE)),0)</f>
        <v>1686849.0558758678</v>
      </c>
      <c r="L55" s="22">
        <f t="shared" si="2"/>
        <v>1386311</v>
      </c>
      <c r="M55" s="22">
        <f>(IFERROR(VLOOKUP($A55,'[1]CAH 101% of cost'!$A$3:$BJ$43,48,FALSE),0))</f>
        <v>0</v>
      </c>
      <c r="N55" s="22">
        <f t="shared" si="12"/>
        <v>1386311</v>
      </c>
      <c r="O55" s="22">
        <v>327169.40000000002</v>
      </c>
      <c r="P55" s="22">
        <f t="shared" si="13"/>
        <v>327169.40000000002</v>
      </c>
      <c r="Q55" s="22">
        <f t="shared" si="3"/>
        <v>346577.75</v>
      </c>
      <c r="R55" s="22">
        <f t="shared" si="20"/>
        <v>346577.75</v>
      </c>
      <c r="S55" s="22">
        <f t="shared" si="20"/>
        <v>346577.75</v>
      </c>
      <c r="T55" s="22">
        <f t="shared" si="5"/>
        <v>19408.349999999999</v>
      </c>
      <c r="U55" s="22">
        <f t="shared" si="6"/>
        <v>300538.05587586784</v>
      </c>
      <c r="V55" s="22"/>
      <c r="W55" s="22">
        <f>IFERROR(VLOOKUP($A55,'[1]Cost UPL SFY22 Combine'!$B:$AG,31,FALSE),0)+IFERROR(VLOOKUP($A55,'[1]Cost UPL SFY22 Combine'!$B:$AG,32,FALSE),0)</f>
        <v>2307201.87</v>
      </c>
      <c r="X55" s="23">
        <f t="shared" si="7"/>
        <v>7.1271705480270269E-3</v>
      </c>
      <c r="Y55" s="22">
        <f>IFERROR(VLOOKUP($A55,'[1]SHOPP UPL SFY2022 Combined OUT'!$A:$AH,33,FALSE),0)</f>
        <v>1330754.3396528042</v>
      </c>
      <c r="Z55" s="24">
        <f t="shared" si="8"/>
        <v>974092</v>
      </c>
      <c r="AA55" s="22">
        <f>(IFERROR(VLOOKUP(A55,'[1]CAH 101% of cost'!$A$3:$BP$43,64,FALSE),0))</f>
        <v>0</v>
      </c>
      <c r="AB55" s="22">
        <f t="shared" si="9"/>
        <v>974092</v>
      </c>
      <c r="AC55" s="22">
        <v>229858.1</v>
      </c>
      <c r="AD55" s="22">
        <f t="shared" si="14"/>
        <v>229885.71200000003</v>
      </c>
      <c r="AE55" s="22">
        <f t="shared" si="15"/>
        <v>243550.61200000002</v>
      </c>
      <c r="AF55" s="22">
        <f t="shared" si="19"/>
        <v>243523</v>
      </c>
      <c r="AG55" s="22">
        <f t="shared" si="19"/>
        <v>243523</v>
      </c>
      <c r="AH55" s="22">
        <f t="shared" si="17"/>
        <v>13637.29</v>
      </c>
      <c r="AI55" s="22">
        <f t="shared" si="10"/>
        <v>356662.33965280419</v>
      </c>
      <c r="AJ55" s="26"/>
      <c r="AO55" s="26"/>
    </row>
    <row r="56" spans="1:41" x14ac:dyDescent="0.3">
      <c r="A56" s="17"/>
      <c r="C56" s="19"/>
      <c r="E56" s="20"/>
      <c r="F56" s="21"/>
      <c r="G56" s="21"/>
      <c r="H56" s="21"/>
      <c r="I56" s="21"/>
      <c r="J56" s="42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42"/>
      <c r="Y56" s="21"/>
      <c r="Z56" s="24"/>
      <c r="AA56" s="21"/>
      <c r="AB56" s="21"/>
      <c r="AC56" s="21"/>
      <c r="AD56" s="21"/>
      <c r="AE56" s="21"/>
      <c r="AF56" s="21"/>
      <c r="AG56" s="21"/>
      <c r="AH56" s="21"/>
      <c r="AI56" s="21"/>
      <c r="AK56" s="41"/>
      <c r="AL56" s="41"/>
    </row>
    <row r="57" spans="1:41" s="35" customFormat="1" x14ac:dyDescent="0.3">
      <c r="A57" s="27"/>
      <c r="B57" s="28" t="s">
        <v>137</v>
      </c>
      <c r="C57" s="29"/>
      <c r="D57" s="30"/>
      <c r="E57" s="31"/>
      <c r="F57" s="32"/>
      <c r="G57" s="32"/>
      <c r="H57" s="32"/>
      <c r="I57" s="32"/>
      <c r="J57" s="33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3"/>
      <c r="Y57" s="32"/>
      <c r="Z57" s="34"/>
      <c r="AA57" s="32"/>
      <c r="AB57" s="32"/>
      <c r="AC57" s="32"/>
      <c r="AD57" s="32"/>
      <c r="AE57" s="32"/>
      <c r="AF57" s="32"/>
      <c r="AG57" s="32"/>
      <c r="AH57" s="32"/>
      <c r="AI57" s="32"/>
      <c r="AK57" s="36"/>
      <c r="AL57" s="36"/>
    </row>
    <row r="58" spans="1:41" x14ac:dyDescent="0.3">
      <c r="A58" s="124" t="s">
        <v>138</v>
      </c>
      <c r="B58" s="120" t="s">
        <v>139</v>
      </c>
      <c r="C58" s="19" t="str">
        <f>IFERROR(VLOOKUP(A58,'[1]SHOPP UPL SFY2022 Combined OUT'!$A:$F,6,FALSE),IFERROR(VLOOKUP(A58,'[1]SHOPP UPL SFY2022 Combined INP'!$A:$F,6,FALSE),VLOOKUP(A58,'[1]DRG UPL SFY22 Combined'!$A:$J,10,FALSE)))</f>
        <v>No</v>
      </c>
      <c r="D58" s="18">
        <v>1</v>
      </c>
      <c r="E58" s="20">
        <v>1</v>
      </c>
      <c r="F58" s="21">
        <f>G58+W58</f>
        <v>2012262.69</v>
      </c>
      <c r="G58" s="22">
        <f>IFERROR(IF(C58="No",(VLOOKUP($A58,'[1]Cost UPL SFY22 Combine'!$B:$AS,17,FALSE)+VLOOKUP($A58,'[1]Cost UPL SFY22 Combine'!$B:$AS,18,FALSE)+VLOOKUP($A58,'[1]Cost UPL SFY22 Combine'!$B:$AS,19,FALSE)),(VLOOKUP($A58,'[1]DRG UPL SFY22 Combined'!$A:$AZ,18,FALSE)+VLOOKUP($A58,'[1]DRG UPL SFY22 Combined'!$A:$AZ,19,FALSE)+VLOOKUP($A58,'[1]DRG UPL SFY22 Combined'!$A:$AZ,22,FALSE))),0)</f>
        <v>2012262.69</v>
      </c>
      <c r="H58" s="22"/>
      <c r="I58" s="22">
        <f t="shared" ref="I58:I61" si="21">G58+H58</f>
        <v>2012262.69</v>
      </c>
      <c r="J58" s="23">
        <f>IF($E58=1,I58/$I$110,0)</f>
        <v>3.7582614650612002E-3</v>
      </c>
      <c r="K58" s="22">
        <f>IFERROR(IF(C58="No",(VLOOKUP($A58,'[1]SHOPP UPL SFY2022 Combined INP'!$A:$AL,36,FALSE)),VLOOKUP($A58,'[1]DRG UPL SFY22 Combined'!$A:$AW,48,FALSE)),0)</f>
        <v>647268.93716691388</v>
      </c>
      <c r="L58" s="22">
        <f>IF($E58=1,ROUND($J58*(L$113+L$114),0),0)</f>
        <v>1805659</v>
      </c>
      <c r="M58" s="22">
        <f>(IFERROR(VLOOKUP($A58,'[1]CAH 101% of cost'!$A$3:$BJ$43,48,FALSE),0))</f>
        <v>0</v>
      </c>
      <c r="N58" s="22">
        <f t="shared" ref="N58:N61" si="22">L58+M58</f>
        <v>1805659</v>
      </c>
      <c r="O58" s="22">
        <v>426135.52</v>
      </c>
      <c r="P58" s="22">
        <f t="shared" ref="P58:P61" si="23">ROUND($N58*23.6%,2)</f>
        <v>426135.52</v>
      </c>
      <c r="Q58" s="22">
        <f t="shared" ref="Q58:Q61" si="24">ROUND($N58*25%,2)-(O58-P58)</f>
        <v>451414.75</v>
      </c>
      <c r="R58" s="22">
        <f t="shared" ref="R58:S61" si="25">ROUND($N58*25%,2)</f>
        <v>451414.75</v>
      </c>
      <c r="S58" s="22">
        <f t="shared" si="25"/>
        <v>451414.75</v>
      </c>
      <c r="T58" s="22">
        <f t="shared" ref="T58:T61" si="26">ROUND($N58*1.4%,2)</f>
        <v>25279.23</v>
      </c>
      <c r="U58" s="22">
        <f>+K58-(L58+M58)</f>
        <v>-1158390.0628330861</v>
      </c>
      <c r="V58" s="22"/>
      <c r="W58" s="22">
        <f>IFERROR(VLOOKUP($A58,'[1]Cost UPL SFY22 Combine'!$B:$AG,31,FALSE),0)+IFERROR(VLOOKUP($A58,'[1]Cost UPL SFY22 Combine'!$B:$AG,32,FALSE),0)</f>
        <v>0</v>
      </c>
      <c r="X58" s="23">
        <f>IF($E58=1,W58/$W$110,0)</f>
        <v>0</v>
      </c>
      <c r="Y58" s="22">
        <f>IFERROR(VLOOKUP($A58,'[1]SHOPP UPL SFY2022 Combined OUT'!$A:$AH,33,FALSE),0)</f>
        <v>0</v>
      </c>
      <c r="Z58" s="24">
        <f>IF($E58=1,ROUND($X58*(Z$113+Z$114),0),0)</f>
        <v>0</v>
      </c>
      <c r="AA58" s="22">
        <f>(IFERROR(VLOOKUP(A58,'[1]CAH 101% of cost'!$A$3:$BP$43,64,FALSE),0))</f>
        <v>0</v>
      </c>
      <c r="AB58" s="22">
        <f t="shared" ref="AB58:AB61" si="27">Z58+AA58</f>
        <v>0</v>
      </c>
      <c r="AC58" s="22">
        <v>0</v>
      </c>
      <c r="AD58" s="22">
        <f t="shared" ref="AD58:AD61" si="28">AB58*23.6%</f>
        <v>0</v>
      </c>
      <c r="AE58" s="22">
        <f t="shared" ref="AE58:AE61" si="29">ROUND($AB58*25%,2)-(AC58-AD58)</f>
        <v>0</v>
      </c>
      <c r="AF58" s="22">
        <f t="shared" ref="AF58:AG61" si="30">$AB58*25%</f>
        <v>0</v>
      </c>
      <c r="AG58" s="22">
        <f t="shared" si="30"/>
        <v>0</v>
      </c>
      <c r="AH58" s="22">
        <f>$AB58*1.4%</f>
        <v>0</v>
      </c>
      <c r="AI58" s="22">
        <f>+Y58-(Z58+AA58)</f>
        <v>0</v>
      </c>
      <c r="AJ58" s="26"/>
      <c r="AO58" s="26"/>
    </row>
    <row r="59" spans="1:41" x14ac:dyDescent="0.3">
      <c r="A59" s="124" t="s">
        <v>140</v>
      </c>
      <c r="B59" s="120" t="s">
        <v>141</v>
      </c>
      <c r="C59" s="19" t="str">
        <f>IFERROR(VLOOKUP(A59,'[1]SHOPP UPL SFY2022 Combined OUT'!$A:$F,6,FALSE),IFERROR(VLOOKUP(A59,'[1]SHOPP UPL SFY2022 Combined INP'!$A:$F,6,FALSE),VLOOKUP(A59,'[1]DRG UPL SFY22 Combined'!$A:$J,10,FALSE)))</f>
        <v>No</v>
      </c>
      <c r="D59" s="18">
        <v>1</v>
      </c>
      <c r="E59" s="20">
        <v>1</v>
      </c>
      <c r="F59" s="21">
        <f>G59+W59</f>
        <v>1814622.88</v>
      </c>
      <c r="G59" s="22">
        <f>IFERROR(IF(C59="No",(VLOOKUP($A59,'[1]Cost UPL SFY22 Combine'!$B:$AS,17,FALSE)+VLOOKUP($A59,'[1]Cost UPL SFY22 Combine'!$B:$AS,18,FALSE)+VLOOKUP($A59,'[1]Cost UPL SFY22 Combine'!$B:$AS,19,FALSE)),(VLOOKUP($A59,'[1]DRG UPL SFY22 Combined'!$A:$AZ,18,FALSE)+VLOOKUP($A59,'[1]DRG UPL SFY22 Combined'!$A:$AZ,19,FALSE)+VLOOKUP($A59,'[1]DRG UPL SFY22 Combined'!$A:$AZ,22,FALSE))),0)</f>
        <v>1814622.88</v>
      </c>
      <c r="H59" s="22"/>
      <c r="I59" s="22">
        <f t="shared" si="21"/>
        <v>1814622.88</v>
      </c>
      <c r="J59" s="23">
        <f>IF($E59=1,I59/$I$110,0)</f>
        <v>3.389133673955051E-3</v>
      </c>
      <c r="K59" s="22">
        <f>IFERROR(IF(C59="No",(VLOOKUP($A59,'[1]SHOPP UPL SFY2022 Combined INP'!$A:$AL,36,FALSE)),VLOOKUP($A59,'[1]DRG UPL SFY22 Combined'!$A:$AW,48,FALSE)),0)</f>
        <v>972641.66058315709</v>
      </c>
      <c r="L59" s="22">
        <f>IF($E59=1,ROUND($J59*(L$113+L$114),0),0)</f>
        <v>1628311</v>
      </c>
      <c r="M59" s="22">
        <f>(IFERROR(VLOOKUP($A59,'[1]CAH 101% of cost'!$A$3:$BJ$43,48,FALSE),0))</f>
        <v>0</v>
      </c>
      <c r="N59" s="22">
        <f t="shared" si="22"/>
        <v>1628311</v>
      </c>
      <c r="O59" s="22">
        <v>384281.4</v>
      </c>
      <c r="P59" s="22">
        <f t="shared" si="23"/>
        <v>384281.4</v>
      </c>
      <c r="Q59" s="22">
        <f t="shared" si="24"/>
        <v>407077.75</v>
      </c>
      <c r="R59" s="22">
        <f t="shared" si="25"/>
        <v>407077.75</v>
      </c>
      <c r="S59" s="22">
        <f t="shared" si="25"/>
        <v>407077.75</v>
      </c>
      <c r="T59" s="22">
        <f t="shared" si="26"/>
        <v>22796.35</v>
      </c>
      <c r="U59" s="22">
        <f>+K59-(L59+M59)</f>
        <v>-655669.33941684291</v>
      </c>
      <c r="V59" s="22"/>
      <c r="W59" s="22">
        <f>IFERROR(VLOOKUP($A59,'[1]Cost UPL SFY22 Combine'!$B:$AG,31,FALSE),0)+IFERROR(VLOOKUP($A59,'[1]Cost UPL SFY22 Combine'!$B:$AG,32,FALSE),0)</f>
        <v>0</v>
      </c>
      <c r="X59" s="23">
        <f>IF($E59=1,W59/$W$110,0)</f>
        <v>0</v>
      </c>
      <c r="Y59" s="22">
        <f>IFERROR(VLOOKUP($A59,'[1]SHOPP UPL SFY2021 Combined OUT'!$A:$AH,33,FALSE),0)</f>
        <v>0</v>
      </c>
      <c r="Z59" s="24">
        <f>IF($E59=1,ROUND($X59*(Z$113+Z$114),0),0)</f>
        <v>0</v>
      </c>
      <c r="AA59" s="22">
        <f>(IFERROR(VLOOKUP(A59,'[1]CAH 101% of cost'!$A$3:$BP$43,64,FALSE),0))</f>
        <v>0</v>
      </c>
      <c r="AB59" s="22">
        <f t="shared" si="27"/>
        <v>0</v>
      </c>
      <c r="AC59" s="22">
        <v>0</v>
      </c>
      <c r="AD59" s="22">
        <f t="shared" si="28"/>
        <v>0</v>
      </c>
      <c r="AE59" s="22">
        <f t="shared" si="29"/>
        <v>0</v>
      </c>
      <c r="AF59" s="22">
        <f t="shared" si="30"/>
        <v>0</v>
      </c>
      <c r="AG59" s="22">
        <f t="shared" si="30"/>
        <v>0</v>
      </c>
      <c r="AH59" s="22">
        <f>$AB59*1.4%</f>
        <v>0</v>
      </c>
      <c r="AI59" s="22">
        <f>+Y59-(Z59+AA59)</f>
        <v>0</v>
      </c>
      <c r="AJ59" s="26"/>
      <c r="AO59" s="26"/>
    </row>
    <row r="60" spans="1:41" x14ac:dyDescent="0.3">
      <c r="A60" s="124" t="s">
        <v>142</v>
      </c>
      <c r="B60" s="120" t="s">
        <v>143</v>
      </c>
      <c r="C60" s="19" t="str">
        <f>IFERROR(VLOOKUP(A60,'[1]SHOPP UPL SFY2022 Combined OUT'!$A:$F,6,FALSE),IFERROR(VLOOKUP(A60,'[1]SHOPP UPL SFY2022 Combined INP'!$A:$F,6,FALSE),VLOOKUP(A60,'[1]DRG UPL SFY22 Combined'!$A:$J,10,FALSE)))</f>
        <v>No</v>
      </c>
      <c r="D60" s="18">
        <v>1</v>
      </c>
      <c r="E60" s="20">
        <v>1</v>
      </c>
      <c r="F60" s="21">
        <f>G60+W60</f>
        <v>9171819.540000001</v>
      </c>
      <c r="G60" s="22">
        <f>IFERROR(IF(C60="No",(VLOOKUP($A60,'[1]Cost UPL SFY22 Combine'!$B:$AS,17,FALSE)+VLOOKUP($A60,'[1]Cost UPL SFY22 Combine'!$B:$AS,18,FALSE)+VLOOKUP($A60,'[1]Cost UPL SFY22 Combine'!$B:$AS,19,FALSE)),(VLOOKUP($A60,'[1]DRG UPL SFY22 Combined'!$A:$AZ,18,FALSE)+VLOOKUP($A60,'[1]DRG UPL SFY22 Combined'!$A:$AZ,19,FALSE)+VLOOKUP($A60,'[1]DRG UPL SFY22 Combined'!$A:$AZ,22,FALSE))),0)</f>
        <v>9171819.540000001</v>
      </c>
      <c r="H60" s="22"/>
      <c r="I60" s="22">
        <f t="shared" si="21"/>
        <v>9171819.540000001</v>
      </c>
      <c r="J60" s="23">
        <f>IF($E60=1,I60/$I$110,0)</f>
        <v>1.7130017921108177E-2</v>
      </c>
      <c r="K60" s="22">
        <f>IFERROR(IF(C60="No",(VLOOKUP($A60,'[1]SHOPP UPL SFY2022 Combined INP'!$A:$AL,36,FALSE)),VLOOKUP($A60,'[1]DRG UPL SFY22 Combined'!$A:$AW,48,FALSE)),0)</f>
        <v>2360409.1099904887</v>
      </c>
      <c r="L60" s="22">
        <f>IF($E60=1,ROUND($J60*(L$113+L$114),0),0)</f>
        <v>8230127</v>
      </c>
      <c r="M60" s="22">
        <f>(IFERROR(VLOOKUP($A60,'[1]CAH 101% of cost'!$A$3:$BJ$43,48,FALSE),0))</f>
        <v>0</v>
      </c>
      <c r="N60" s="22">
        <f t="shared" si="22"/>
        <v>8230127</v>
      </c>
      <c r="O60" s="22">
        <v>1942309.97</v>
      </c>
      <c r="P60" s="22">
        <f t="shared" si="23"/>
        <v>1942309.97</v>
      </c>
      <c r="Q60" s="22">
        <f t="shared" si="24"/>
        <v>2057531.75</v>
      </c>
      <c r="R60" s="22">
        <f t="shared" si="25"/>
        <v>2057531.75</v>
      </c>
      <c r="S60" s="22">
        <f t="shared" si="25"/>
        <v>2057531.75</v>
      </c>
      <c r="T60" s="22">
        <f t="shared" si="26"/>
        <v>115221.78</v>
      </c>
      <c r="U60" s="22">
        <f>+K60-(L60+M60)</f>
        <v>-5869717.8900095113</v>
      </c>
      <c r="V60" s="22"/>
      <c r="W60" s="22">
        <f>IFERROR(VLOOKUP($A60,'[1]Cost UPL SFY22 Combine'!$B:$AG,31,FALSE),0)+IFERROR(VLOOKUP($A60,'[1]Cost UPL SFY22 Combine'!$B:$AG,32,FALSE),0)</f>
        <v>0</v>
      </c>
      <c r="X60" s="23">
        <f>IF($E60=1,W60/$W$110,0)</f>
        <v>0</v>
      </c>
      <c r="Y60" s="22">
        <f>IFERROR(VLOOKUP($A60,'[1]SHOPP UPL SFY2021 Combined OUT'!$A:$AH,33,FALSE),0)</f>
        <v>0</v>
      </c>
      <c r="Z60" s="24">
        <f>IF($E60=1,ROUND($X60*(Z$113+Z$114),0),0)</f>
        <v>0</v>
      </c>
      <c r="AA60" s="22">
        <f>(IFERROR(VLOOKUP(A60,'[1]CAH 101% of cost'!$A$3:$BP$43,64,FALSE),0))</f>
        <v>0</v>
      </c>
      <c r="AB60" s="22">
        <f t="shared" si="27"/>
        <v>0</v>
      </c>
      <c r="AC60" s="22">
        <v>0</v>
      </c>
      <c r="AD60" s="22">
        <f t="shared" si="28"/>
        <v>0</v>
      </c>
      <c r="AE60" s="22">
        <f t="shared" si="29"/>
        <v>0</v>
      </c>
      <c r="AF60" s="22">
        <f t="shared" si="30"/>
        <v>0</v>
      </c>
      <c r="AG60" s="22">
        <f t="shared" si="30"/>
        <v>0</v>
      </c>
      <c r="AH60" s="22">
        <f>$AB60*1.4%</f>
        <v>0</v>
      </c>
      <c r="AI60" s="22">
        <f>+Y60-(Z60+AA60)</f>
        <v>0</v>
      </c>
      <c r="AJ60" s="26"/>
      <c r="AO60" s="26"/>
    </row>
    <row r="61" spans="1:41" x14ac:dyDescent="0.3">
      <c r="A61" s="124" t="s">
        <v>144</v>
      </c>
      <c r="B61" s="120" t="s">
        <v>145</v>
      </c>
      <c r="C61" s="19" t="str">
        <f>IFERROR(VLOOKUP(A61,'[1]SHOPP UPL SFY2022 Combined OUT'!$A:$F,6,FALSE),IFERROR(VLOOKUP(A61,'[1]SHOPP UPL SFY2022 Combined INP'!$A:$F,6,FALSE),VLOOKUP(A61,'[1]DRG UPL SFY22 Combined'!$A:$J,10,FALSE)))</f>
        <v>No</v>
      </c>
      <c r="D61" s="18">
        <v>1</v>
      </c>
      <c r="E61" s="20">
        <v>1</v>
      </c>
      <c r="F61" s="21">
        <f>G61+W61</f>
        <v>4521313.3499999996</v>
      </c>
      <c r="G61" s="22">
        <f>IFERROR(IF(C61="No",(VLOOKUP($A61,'[1]Cost UPL SFY22 Combine'!$B:$AS,17,FALSE)+VLOOKUP($A61,'[1]Cost UPL SFY22 Combine'!$B:$AS,18,FALSE)+VLOOKUP($A61,'[1]Cost UPL SFY22 Combine'!$B:$AS,19,FALSE)),(VLOOKUP($A61,'[1]DRG UPL SFY22 Combined'!$A:$AZ,18,FALSE)+VLOOKUP($A61,'[1]DRG UPL SFY22 Combined'!$A:$AZ,19,FALSE)+VLOOKUP($A61,'[1]DRG UPL SFY22 Combined'!$A:$AZ,22,FALSE))),0)</f>
        <v>4521313.3499999996</v>
      </c>
      <c r="H61" s="22"/>
      <c r="I61" s="22">
        <f t="shared" si="21"/>
        <v>4521313.3499999996</v>
      </c>
      <c r="J61" s="23">
        <f>IF($E61=1,I61/$I$110,0)</f>
        <v>8.4443635610874247E-3</v>
      </c>
      <c r="K61" s="22">
        <f>IFERROR(IF(C61="No",(VLOOKUP($A61,'[1]SHOPP UPL SFY2022 Combined INP'!$A:$AL,36,FALSE)),VLOOKUP($A61,'[1]DRG UPL SFY22 Combined'!$A:$AW,48,FALSE)),0)</f>
        <v>-1034500.2799102934</v>
      </c>
      <c r="L61" s="22">
        <f>IF($E61=1,ROUND($J61*(L$113+L$114),0),0)</f>
        <v>4057100</v>
      </c>
      <c r="M61" s="22">
        <f>(IFERROR(VLOOKUP($A61,'[1]CAH 101% of cost'!$A$3:$BJ$43,48,FALSE),0))</f>
        <v>0</v>
      </c>
      <c r="N61" s="22">
        <f t="shared" si="22"/>
        <v>4057100</v>
      </c>
      <c r="O61" s="22">
        <v>957475.6</v>
      </c>
      <c r="P61" s="22">
        <f t="shared" si="23"/>
        <v>957475.6</v>
      </c>
      <c r="Q61" s="22">
        <f t="shared" si="24"/>
        <v>1014275</v>
      </c>
      <c r="R61" s="22">
        <f t="shared" si="25"/>
        <v>1014275</v>
      </c>
      <c r="S61" s="22">
        <f t="shared" si="25"/>
        <v>1014275</v>
      </c>
      <c r="T61" s="22">
        <f t="shared" si="26"/>
        <v>56799.4</v>
      </c>
      <c r="U61" s="22">
        <f>+K61-(L61+M61)</f>
        <v>-5091600.2799102934</v>
      </c>
      <c r="V61" s="22"/>
      <c r="W61" s="22">
        <f>IFERROR(VLOOKUP($A61,'[1]Cost UPL SFY22 Combine'!$B:$AG,31,FALSE),0)+IFERROR(VLOOKUP($A61,'[1]Cost UPL SFY22 Combine'!$B:$AG,32,FALSE),0)</f>
        <v>0</v>
      </c>
      <c r="X61" s="23">
        <f>IF($E61=1,W61/$W$110,0)</f>
        <v>0</v>
      </c>
      <c r="Y61" s="22">
        <f>IFERROR(VLOOKUP($A61,'[1]SHOPP UPL SFY2021 Combined OUT'!$A:$AH,33,FALSE),0)</f>
        <v>0</v>
      </c>
      <c r="Z61" s="24">
        <f>IF($E61=1,ROUND($X61*(Z$113+Z$114),0),0)</f>
        <v>0</v>
      </c>
      <c r="AA61" s="22">
        <f>(IFERROR(VLOOKUP(A61,'[1]CAH 101% of cost'!$A$3:$BP$43,64,FALSE),0))</f>
        <v>0</v>
      </c>
      <c r="AB61" s="22">
        <f t="shared" si="27"/>
        <v>0</v>
      </c>
      <c r="AC61" s="22">
        <v>0</v>
      </c>
      <c r="AD61" s="22">
        <f t="shared" si="28"/>
        <v>0</v>
      </c>
      <c r="AE61" s="22">
        <f t="shared" si="29"/>
        <v>0</v>
      </c>
      <c r="AF61" s="22">
        <f t="shared" si="30"/>
        <v>0</v>
      </c>
      <c r="AG61" s="22">
        <f t="shared" si="30"/>
        <v>0</v>
      </c>
      <c r="AH61" s="22">
        <f>$AB61*1.4%</f>
        <v>0</v>
      </c>
      <c r="AI61" s="22">
        <f>+Y61-(Z61+AA61)</f>
        <v>0</v>
      </c>
      <c r="AJ61" s="26"/>
      <c r="AO61" s="26"/>
    </row>
    <row r="62" spans="1:41" x14ac:dyDescent="0.3">
      <c r="A62" s="17"/>
      <c r="C62" s="19"/>
      <c r="E62" s="44"/>
      <c r="F62" s="21"/>
      <c r="G62" s="22"/>
      <c r="H62" s="22"/>
      <c r="I62" s="22"/>
      <c r="J62" s="2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3"/>
      <c r="Y62" s="22"/>
      <c r="Z62" s="24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41" s="35" customFormat="1" x14ac:dyDescent="0.3">
      <c r="A63" s="27"/>
      <c r="B63" s="28" t="s">
        <v>146</v>
      </c>
      <c r="C63" s="29"/>
      <c r="D63" s="30"/>
      <c r="E63" s="31"/>
      <c r="F63" s="32"/>
      <c r="G63" s="32"/>
      <c r="H63" s="32"/>
      <c r="I63" s="32"/>
      <c r="J63" s="33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3"/>
      <c r="Y63" s="32"/>
      <c r="Z63" s="34"/>
      <c r="AA63" s="32"/>
      <c r="AB63" s="32"/>
      <c r="AC63" s="32"/>
      <c r="AD63" s="32"/>
      <c r="AE63" s="32"/>
      <c r="AF63" s="32"/>
      <c r="AG63" s="32"/>
      <c r="AH63" s="32"/>
      <c r="AI63" s="32"/>
      <c r="AK63" s="36"/>
      <c r="AL63" s="36"/>
    </row>
    <row r="64" spans="1:41" x14ac:dyDescent="0.3">
      <c r="A64" s="102" t="s">
        <v>147</v>
      </c>
      <c r="B64" s="121" t="s">
        <v>148</v>
      </c>
      <c r="C64" s="19" t="str">
        <f>IFERROR(VLOOKUP(A64,'[1]SHOPP UPL SFY2022 Combined OUT'!$A:$F,6,FALSE),IFERROR(VLOOKUP(A64,'[1]SHOPP UPL SFY2022 Combined INP'!$A:$F,6,FALSE),VLOOKUP(A64,'[1]DRG UPL SFY22 Combined'!$A:$J,10,FALSE)))</f>
        <v>No</v>
      </c>
      <c r="D64" s="37">
        <v>1</v>
      </c>
      <c r="E64" s="44">
        <v>0</v>
      </c>
      <c r="F64" s="21">
        <f t="shared" ref="F64:F81" si="31">G64+W64</f>
        <v>1130356.9199999981</v>
      </c>
      <c r="G64" s="22">
        <f>IFERROR(IF(C64="No",(VLOOKUP($A64,'[1]Cost UPL SFY22 Combine'!$B:$AS,17,FALSE)+VLOOKUP($A64,'[1]Cost UPL SFY22 Combine'!$B:$AS,18,FALSE)+VLOOKUP($A64,'[1]Cost UPL SFY22 Combine'!$B:$AS,19,FALSE)),(VLOOKUP($A64,'[1]DRG UPL SFY22 Combined'!$A:$AZ,18,FALSE)+VLOOKUP($A64,'[1]DRG UPL SFY22 Combined'!$A:$AZ,19,FALSE)+VLOOKUP($A64,'[1]DRG UPL SFY22 Combined'!$A:$AZ,22,FALSE))),0)</f>
        <v>71934.880000000005</v>
      </c>
      <c r="H64" s="22"/>
      <c r="I64" s="22">
        <f t="shared" ref="I64:I81" si="32">G64+H64</f>
        <v>71934.880000000005</v>
      </c>
      <c r="J64" s="23">
        <f t="shared" ref="J64:J81" si="33">IF($E64=1,I64/$I$110,0)</f>
        <v>0</v>
      </c>
      <c r="K64" s="22">
        <f>IFERROR(IF(C64="No",(VLOOKUP($A64,'[1]SHOPP UPL SFY2022 Combined INP'!$A:$AL,36,FALSE)),VLOOKUP($A64,'[1]DRG UPL SFY22 Combined'!$A:$AW,48,FALSE)),0)</f>
        <v>122404.4022021698</v>
      </c>
      <c r="L64" s="22">
        <f t="shared" ref="L64:L81" si="34">IF($E64=1,ROUND($J64*(L$113+L$114),0),0)</f>
        <v>0</v>
      </c>
      <c r="M64" s="22">
        <f>(IFERROR(VLOOKUP($A64,'[1]CAH 101% of cost'!$A$3:$BJ$43,48,FALSE),0))</f>
        <v>51311</v>
      </c>
      <c r="N64" s="22">
        <f t="shared" ref="N64" si="35">L64+M64</f>
        <v>51311</v>
      </c>
      <c r="O64" s="22">
        <v>12827.75</v>
      </c>
      <c r="P64" s="22">
        <f t="shared" ref="P64:P78" si="36">ROUND($N64*25%,2)</f>
        <v>12827.75</v>
      </c>
      <c r="Q64" s="22">
        <f t="shared" ref="Q64:Q81" si="37">ROUND($N64*25%,2)-(O64-P64)</f>
        <v>12827.75</v>
      </c>
      <c r="R64" s="22">
        <f t="shared" ref="R64:S81" si="38">ROUND($N64*25%,2)</f>
        <v>12827.75</v>
      </c>
      <c r="S64" s="22">
        <f t="shared" si="38"/>
        <v>12827.75</v>
      </c>
      <c r="T64" s="22">
        <v>0</v>
      </c>
      <c r="U64" s="22">
        <f t="shared" ref="U64:U81" si="39">+K64-(L64+M64)</f>
        <v>71093.402202169804</v>
      </c>
      <c r="V64" s="22"/>
      <c r="W64" s="22">
        <f>IFERROR(VLOOKUP($A64,'[1]Cost UPL SFY22 Combine'!$B:$AG,31,FALSE),0)+IFERROR(VLOOKUP($A64,'[1]Cost UPL SFY22 Combine'!$B:$AG,32,FALSE),0)</f>
        <v>1058422.0399999979</v>
      </c>
      <c r="X64" s="23">
        <f t="shared" ref="X64:X81" si="40">IF($E64=1,W64/$W$110,0)</f>
        <v>0</v>
      </c>
      <c r="Y64" s="22">
        <f>IFERROR(VLOOKUP($A64,'[1]SHOPP UPL SFY2022 Combined OUT'!$A:$AH,33,FALSE),0)</f>
        <v>1575855.4905842869</v>
      </c>
      <c r="Z64" s="24">
        <f t="shared" ref="Z64:Z81" si="41">IF($E64=1,ROUND($X64*(Z$113+Z$114),0),0)</f>
        <v>0</v>
      </c>
      <c r="AA64" s="22">
        <f>(IFERROR(VLOOKUP(A64,'[1]CAH 101% of cost'!$A$3:$BP$43,64,FALSE),0))</f>
        <v>1949951</v>
      </c>
      <c r="AB64" s="22">
        <f t="shared" ref="AB64:AB81" si="42">Z64+AA64</f>
        <v>1949951</v>
      </c>
      <c r="AC64" s="22">
        <v>487487.75</v>
      </c>
      <c r="AD64" s="22">
        <f>AB64*25%</f>
        <v>487487.75</v>
      </c>
      <c r="AE64" s="22">
        <f t="shared" ref="AE64:AE81" si="43">ROUND($AB64*25%,2)-(AC64-AD64)</f>
        <v>487487.75</v>
      </c>
      <c r="AF64" s="22">
        <f t="shared" ref="AF64:AG79" si="44">ROUND($AB64*25%,2)</f>
        <v>487487.75</v>
      </c>
      <c r="AG64" s="22">
        <f t="shared" si="44"/>
        <v>487487.75</v>
      </c>
      <c r="AH64" s="22">
        <v>0</v>
      </c>
      <c r="AI64" s="22">
        <f t="shared" ref="AI64:AI81" si="45">+Y64-(Z64+AA64)</f>
        <v>-374095.50941571314</v>
      </c>
      <c r="AJ64" s="26"/>
      <c r="AO64" s="26"/>
    </row>
    <row r="65" spans="1:41" x14ac:dyDescent="0.3">
      <c r="A65" s="104" t="s">
        <v>149</v>
      </c>
      <c r="B65" s="120" t="s">
        <v>150</v>
      </c>
      <c r="C65" s="19" t="str">
        <f>IFERROR(VLOOKUP(A65,'[1]SHOPP UPL SFY2022 Combined OUT'!$A:$F,6,FALSE),IFERROR(VLOOKUP(A65,'[1]SHOPP UPL SFY2022 Combined INP'!$A:$F,6,FALSE),VLOOKUP(A65,'[1]DRG UPL SFY22 Combined'!$A:$J,10,FALSE)))</f>
        <v>No</v>
      </c>
      <c r="D65" s="18">
        <v>1</v>
      </c>
      <c r="E65" s="44">
        <v>0</v>
      </c>
      <c r="F65" s="21">
        <f t="shared" si="31"/>
        <v>279027.90000000002</v>
      </c>
      <c r="G65" s="22">
        <f>IFERROR(IF(C65="No",(VLOOKUP($A65,'[1]Cost UPL SFY22 Combine'!$B:$AS,17,FALSE)+VLOOKUP($A65,'[1]Cost UPL SFY22 Combine'!$B:$AS,18,FALSE)+VLOOKUP($A65,'[1]Cost UPL SFY22 Combine'!$B:$AS,19,FALSE)),(VLOOKUP($A65,'[1]DRG UPL SFY22 Combined'!$A:$AZ,18,FALSE)+VLOOKUP($A65,'[1]DRG UPL SFY22 Combined'!$A:$AZ,19,FALSE)+VLOOKUP($A65,'[1]DRG UPL SFY22 Combined'!$A:$AZ,22,FALSE))),0)</f>
        <v>2161.2600000000002</v>
      </c>
      <c r="H65" s="22"/>
      <c r="I65" s="22">
        <f t="shared" si="32"/>
        <v>2161.2600000000002</v>
      </c>
      <c r="J65" s="23">
        <f t="shared" si="33"/>
        <v>0</v>
      </c>
      <c r="K65" s="22">
        <f>IFERROR(IF(C65="No",(VLOOKUP($A65,'[1]SHOPP UPL SFY2022 Combined INP'!$A:$AL,36,FALSE)),VLOOKUP($A65,'[1]DRG UPL SFY22 Combined'!$A:$AW,48,FALSE)),0)</f>
        <v>15900.031414147561</v>
      </c>
      <c r="L65" s="22">
        <f t="shared" si="34"/>
        <v>0</v>
      </c>
      <c r="M65" s="22">
        <f>(IFERROR(VLOOKUP($A65,'[1]CAH 101% of cost'!$A$3:$BJ$43,48,FALSE),0))</f>
        <v>6029</v>
      </c>
      <c r="N65" s="22">
        <f>L65+M65</f>
        <v>6029</v>
      </c>
      <c r="O65" s="22">
        <v>1507.25</v>
      </c>
      <c r="P65" s="22">
        <f t="shared" si="36"/>
        <v>1507.25</v>
      </c>
      <c r="Q65" s="22">
        <f t="shared" si="37"/>
        <v>1507.25</v>
      </c>
      <c r="R65" s="22">
        <f t="shared" si="38"/>
        <v>1507.25</v>
      </c>
      <c r="S65" s="22">
        <f t="shared" si="38"/>
        <v>1507.25</v>
      </c>
      <c r="T65" s="22">
        <v>0</v>
      </c>
      <c r="U65" s="22">
        <f t="shared" si="39"/>
        <v>9871.031414147561</v>
      </c>
      <c r="V65" s="22"/>
      <c r="W65" s="22">
        <f>IFERROR(VLOOKUP($A65,'[1]Cost UPL SFY22 Combine'!$B:$AG,31,FALSE),0)+IFERROR(VLOOKUP($A65,'[1]Cost UPL SFY22 Combine'!$B:$AG,32,FALSE),0)</f>
        <v>276866.64</v>
      </c>
      <c r="X65" s="23">
        <f t="shared" si="40"/>
        <v>0</v>
      </c>
      <c r="Y65" s="22">
        <f>IFERROR(VLOOKUP($A65,'[1]SHOPP UPL SFY2022 Combined OUT'!$A:$AH,33,FALSE),0)</f>
        <v>1734570.0558899129</v>
      </c>
      <c r="Z65" s="24">
        <f t="shared" si="41"/>
        <v>0</v>
      </c>
      <c r="AA65" s="22">
        <f>(IFERROR(VLOOKUP(A65,'[1]CAH 101% of cost'!$A$3:$BP$43,64,FALSE),0))</f>
        <v>1383944</v>
      </c>
      <c r="AB65" s="22">
        <f>Z65+AA65</f>
        <v>1383944</v>
      </c>
      <c r="AC65" s="22">
        <v>345986</v>
      </c>
      <c r="AD65" s="22">
        <f>AB65*25%</f>
        <v>345986</v>
      </c>
      <c r="AE65" s="22">
        <f t="shared" si="43"/>
        <v>345986</v>
      </c>
      <c r="AF65" s="22">
        <f t="shared" si="44"/>
        <v>345986</v>
      </c>
      <c r="AG65" s="22">
        <f t="shared" si="44"/>
        <v>345986</v>
      </c>
      <c r="AH65" s="22">
        <v>0</v>
      </c>
      <c r="AI65" s="22">
        <f t="shared" si="45"/>
        <v>350626.05588991288</v>
      </c>
      <c r="AJ65" s="41"/>
      <c r="AO65" s="26"/>
    </row>
    <row r="66" spans="1:41" x14ac:dyDescent="0.3">
      <c r="A66" s="104" t="s">
        <v>151</v>
      </c>
      <c r="B66" s="120" t="s">
        <v>152</v>
      </c>
      <c r="C66" s="19" t="str">
        <f>IFERROR(VLOOKUP(A66,'[1]SHOPP UPL SFY2022 Combined OUT'!$A:$F,6,FALSE),IFERROR(VLOOKUP(A66,'[1]SHOPP UPL SFY2022 Combined INP'!$A:$F,6,FALSE),VLOOKUP(A66,'[1]DRG UPL SFY22 Combined'!$A:$J,10,FALSE)))</f>
        <v>No</v>
      </c>
      <c r="D66" s="18">
        <v>1</v>
      </c>
      <c r="E66" s="44">
        <v>0</v>
      </c>
      <c r="F66" s="21">
        <f t="shared" si="31"/>
        <v>211736.49</v>
      </c>
      <c r="G66" s="22">
        <f>IFERROR(IF(C66="No",(VLOOKUP($A66,'[1]Cost UPL SFY22 Combine'!$B:$AS,17,FALSE)+VLOOKUP($A66,'[1]Cost UPL SFY22 Combine'!$B:$AS,18,FALSE)+VLOOKUP($A66,'[1]Cost UPL SFY22 Combine'!$B:$AS,19,FALSE)),(VLOOKUP($A66,'[1]DRG UPL SFY22 Combined'!$A:$AZ,18,FALSE)+VLOOKUP($A66,'[1]DRG UPL SFY22 Combined'!$A:$AZ,19,FALSE)+VLOOKUP($A66,'[1]DRG UPL SFY22 Combined'!$A:$AZ,22,FALSE))),0)</f>
        <v>65524.51</v>
      </c>
      <c r="H66" s="22"/>
      <c r="I66" s="22">
        <f t="shared" si="32"/>
        <v>65524.51</v>
      </c>
      <c r="J66" s="23">
        <f t="shared" si="33"/>
        <v>0</v>
      </c>
      <c r="K66" s="22">
        <f>IFERROR(IF(C66="No",(VLOOKUP($A66,'[1]SHOPP UPL SFY2022 Combined INP'!$A:$AL,36,FALSE)),VLOOKUP($A66,'[1]DRG UPL SFY22 Combined'!$A:$AW,48,FALSE)),0)</f>
        <v>429710.13251701591</v>
      </c>
      <c r="L66" s="22">
        <f t="shared" si="34"/>
        <v>0</v>
      </c>
      <c r="M66" s="22">
        <f>(IFERROR(VLOOKUP($A66,'[1]CAH 101% of cost'!$A$3:$BJ$43,48,FALSE),0))</f>
        <v>180612</v>
      </c>
      <c r="N66" s="22">
        <f t="shared" ref="N66:N81" si="46">L66+M66</f>
        <v>180612</v>
      </c>
      <c r="O66" s="22">
        <v>45153</v>
      </c>
      <c r="P66" s="22">
        <f t="shared" si="36"/>
        <v>45153</v>
      </c>
      <c r="Q66" s="22">
        <f t="shared" si="37"/>
        <v>45153</v>
      </c>
      <c r="R66" s="22">
        <f t="shared" si="38"/>
        <v>45153</v>
      </c>
      <c r="S66" s="22">
        <f t="shared" si="38"/>
        <v>45153</v>
      </c>
      <c r="T66" s="22">
        <v>0</v>
      </c>
      <c r="U66" s="22">
        <f t="shared" si="39"/>
        <v>249098.13251701591</v>
      </c>
      <c r="V66" s="22"/>
      <c r="W66" s="22">
        <f>IFERROR(VLOOKUP($A66,'[1]Cost UPL SFY22 Combine'!$B:$AG,31,FALSE),0)+IFERROR(VLOOKUP($A66,'[1]Cost UPL SFY22 Combine'!$B:$AG,32,FALSE),0)</f>
        <v>146211.97999999998</v>
      </c>
      <c r="X66" s="23">
        <f t="shared" si="40"/>
        <v>0</v>
      </c>
      <c r="Y66" s="22">
        <f>IFERROR(VLOOKUP($A66,'[1]SHOPP UPL SFY2022 Combined OUT'!$A:$AH,33,FALSE),0)</f>
        <v>-131692.001488129</v>
      </c>
      <c r="Z66" s="24">
        <f t="shared" si="41"/>
        <v>0</v>
      </c>
      <c r="AA66" s="22">
        <f>(IFERROR(VLOOKUP(A66,'[1]CAH 101% of cost'!$A$3:$BP$43,64,FALSE),0))</f>
        <v>659048</v>
      </c>
      <c r="AB66" s="22">
        <f t="shared" si="42"/>
        <v>659048</v>
      </c>
      <c r="AC66" s="22">
        <v>164762</v>
      </c>
      <c r="AD66" s="22">
        <f t="shared" ref="AD66:AD81" si="47">AB66*25%</f>
        <v>164762</v>
      </c>
      <c r="AE66" s="22">
        <f t="shared" si="43"/>
        <v>164762</v>
      </c>
      <c r="AF66" s="22">
        <f t="shared" si="44"/>
        <v>164762</v>
      </c>
      <c r="AG66" s="22">
        <f t="shared" si="44"/>
        <v>164762</v>
      </c>
      <c r="AH66" s="22">
        <v>0</v>
      </c>
      <c r="AI66" s="22">
        <f t="shared" si="45"/>
        <v>-790740.00148812903</v>
      </c>
      <c r="AJ66" s="26"/>
      <c r="AO66" s="26"/>
    </row>
    <row r="67" spans="1:41" x14ac:dyDescent="0.3">
      <c r="A67" s="104" t="s">
        <v>153</v>
      </c>
      <c r="B67" s="120" t="s">
        <v>154</v>
      </c>
      <c r="C67" s="19" t="str">
        <f>IFERROR(VLOOKUP(A67,'[1]SHOPP UPL SFY2022 Combined OUT'!$A:$F,6,FALSE),IFERROR(VLOOKUP(A67,'[1]SHOPP UPL SFY2022 Combined INP'!$A:$F,6,FALSE),VLOOKUP(A67,'[1]DRG UPL SFY22 Combined'!$A:$J,10,FALSE)))</f>
        <v>No</v>
      </c>
      <c r="D67" s="18">
        <v>1</v>
      </c>
      <c r="E67" s="44">
        <v>0</v>
      </c>
      <c r="F67" s="21">
        <f t="shared" si="31"/>
        <v>498350.92689628259</v>
      </c>
      <c r="G67" s="22">
        <f>IFERROR(IF(C67="No",(VLOOKUP($A67,'[1]Cost UPL SFY22 Combine'!$B:$AS,17,FALSE)+VLOOKUP($A67,'[1]Cost UPL SFY22 Combine'!$B:$AS,18,FALSE)+VLOOKUP($A67,'[1]Cost UPL SFY22 Combine'!$B:$AS,19,FALSE)),(VLOOKUP($A67,'[1]DRG UPL SFY22 Combined'!$A:$AZ,18,FALSE)+VLOOKUP($A67,'[1]DRG UPL SFY22 Combined'!$A:$AZ,19,FALSE)+VLOOKUP($A67,'[1]DRG UPL SFY22 Combined'!$A:$AZ,22,FALSE))),0)</f>
        <v>65949.820000000007</v>
      </c>
      <c r="H67" s="22"/>
      <c r="I67" s="22">
        <f t="shared" si="32"/>
        <v>65949.820000000007</v>
      </c>
      <c r="J67" s="23">
        <f t="shared" si="33"/>
        <v>0</v>
      </c>
      <c r="K67" s="22">
        <f>IFERROR(IF(C67="No",(VLOOKUP($A67,'[1]SHOPP UPL SFY2022 Combined INP'!$A:$AL,36,FALSE)),VLOOKUP($A67,'[1]DRG UPL SFY22 Combined'!$A:$AW,48,FALSE)),0)</f>
        <v>226529.86356453036</v>
      </c>
      <c r="L67" s="22">
        <f t="shared" si="34"/>
        <v>0</v>
      </c>
      <c r="M67" s="22">
        <f>(IFERROR(VLOOKUP($A67,'[1]CAH 101% of cost'!$A$3:$BJ$43,48,FALSE),0))</f>
        <v>114301</v>
      </c>
      <c r="N67" s="22">
        <f t="shared" si="46"/>
        <v>114301</v>
      </c>
      <c r="O67" s="22">
        <v>28575.25</v>
      </c>
      <c r="P67" s="22">
        <f t="shared" si="36"/>
        <v>28575.25</v>
      </c>
      <c r="Q67" s="22">
        <f t="shared" si="37"/>
        <v>28575.25</v>
      </c>
      <c r="R67" s="22">
        <f t="shared" si="38"/>
        <v>28575.25</v>
      </c>
      <c r="S67" s="22">
        <f t="shared" si="38"/>
        <v>28575.25</v>
      </c>
      <c r="T67" s="22">
        <v>0</v>
      </c>
      <c r="U67" s="22">
        <f t="shared" si="39"/>
        <v>112228.86356453036</v>
      </c>
      <c r="V67" s="22"/>
      <c r="W67" s="22">
        <f>IFERROR(VLOOKUP($A67,'[1]Cost UPL SFY22 Combine'!$B:$AG,31,FALSE),0)+IFERROR(VLOOKUP($A67,'[1]Cost UPL SFY22 Combine'!$B:$AG,32,FALSE),0)</f>
        <v>432401.10689628258</v>
      </c>
      <c r="X67" s="23">
        <f t="shared" si="40"/>
        <v>0</v>
      </c>
      <c r="Y67" s="22">
        <f>IFERROR(VLOOKUP($A67,'[1]SHOPP UPL SFY2022 Combined OUT'!$A:$AH,33,FALSE),0)</f>
        <v>-484551.36332321592</v>
      </c>
      <c r="Z67" s="24">
        <f t="shared" si="41"/>
        <v>0</v>
      </c>
      <c r="AA67" s="22">
        <f>(IFERROR(VLOOKUP(A67,'[1]CAH 101% of cost'!$A$3:$BP$43,64,FALSE),0))</f>
        <v>1520028</v>
      </c>
      <c r="AB67" s="22">
        <f t="shared" si="42"/>
        <v>1520028</v>
      </c>
      <c r="AC67" s="22">
        <v>380007</v>
      </c>
      <c r="AD67" s="22">
        <f t="shared" si="47"/>
        <v>380007</v>
      </c>
      <c r="AE67" s="22">
        <f t="shared" si="43"/>
        <v>380007</v>
      </c>
      <c r="AF67" s="22">
        <f t="shared" si="44"/>
        <v>380007</v>
      </c>
      <c r="AG67" s="22">
        <f t="shared" si="44"/>
        <v>380007</v>
      </c>
      <c r="AH67" s="22">
        <v>0</v>
      </c>
      <c r="AI67" s="22">
        <f t="shared" si="45"/>
        <v>-2004579.3633232159</v>
      </c>
      <c r="AJ67" s="26"/>
      <c r="AO67" s="26"/>
    </row>
    <row r="68" spans="1:41" x14ac:dyDescent="0.3">
      <c r="A68" s="104" t="s">
        <v>155</v>
      </c>
      <c r="B68" s="120" t="s">
        <v>156</v>
      </c>
      <c r="C68" s="19" t="str">
        <f>IFERROR(VLOOKUP(A68,'[1]SHOPP UPL SFY2022 Combined OUT'!$A:$F,6,FALSE),IFERROR(VLOOKUP(A68,'[1]SHOPP UPL SFY2022 Combined INP'!$A:$F,6,FALSE),VLOOKUP(A68,'[1]DRG UPL SFY22 Combined'!$A:$J,10,FALSE)))</f>
        <v>No</v>
      </c>
      <c r="D68" s="18">
        <v>1</v>
      </c>
      <c r="E68" s="44">
        <v>0</v>
      </c>
      <c r="F68" s="21">
        <f t="shared" si="31"/>
        <v>334350.12727565633</v>
      </c>
      <c r="G68" s="22">
        <f>IFERROR(IF(C68="No",(VLOOKUP($A68,'[1]Cost UPL SFY22 Combine'!$B:$AS,17,FALSE)+VLOOKUP($A68,'[1]Cost UPL SFY22 Combine'!$B:$AS,18,FALSE)+VLOOKUP($A68,'[1]Cost UPL SFY22 Combine'!$B:$AS,19,FALSE)),(VLOOKUP($A68,'[1]DRG UPL SFY22 Combined'!$A:$AZ,18,FALSE)+VLOOKUP($A68,'[1]DRG UPL SFY22 Combined'!$A:$AZ,19,FALSE)+VLOOKUP($A68,'[1]DRG UPL SFY22 Combined'!$A:$AZ,22,FALSE))),0)</f>
        <v>49755.15</v>
      </c>
      <c r="H68" s="22"/>
      <c r="I68" s="22">
        <f t="shared" si="32"/>
        <v>49755.15</v>
      </c>
      <c r="J68" s="23">
        <f t="shared" si="33"/>
        <v>0</v>
      </c>
      <c r="K68" s="22">
        <f>IFERROR(IF(C68="No",(VLOOKUP($A68,'[1]SHOPP UPL SFY2022 Combined INP'!$A:$AL,36,FALSE)),VLOOKUP($A68,'[1]DRG UPL SFY22 Combined'!$A:$AW,48,FALSE)),0)</f>
        <v>12603.226367187232</v>
      </c>
      <c r="L68" s="22">
        <f t="shared" si="34"/>
        <v>0</v>
      </c>
      <c r="M68" s="22">
        <f>(IFERROR(VLOOKUP($A68,'[1]CAH 101% of cost'!$A$3:$BJ$43,48,FALSE),0))</f>
        <v>26278</v>
      </c>
      <c r="N68" s="22">
        <f t="shared" si="46"/>
        <v>26278</v>
      </c>
      <c r="O68" s="22">
        <v>6569.5</v>
      </c>
      <c r="P68" s="22">
        <f t="shared" si="36"/>
        <v>6569.5</v>
      </c>
      <c r="Q68" s="22">
        <f t="shared" si="37"/>
        <v>6569.5</v>
      </c>
      <c r="R68" s="22">
        <f t="shared" si="38"/>
        <v>6569.5</v>
      </c>
      <c r="S68" s="22">
        <f t="shared" si="38"/>
        <v>6569.5</v>
      </c>
      <c r="T68" s="22">
        <v>0</v>
      </c>
      <c r="U68" s="22">
        <f t="shared" si="39"/>
        <v>-13674.773632812768</v>
      </c>
      <c r="V68" s="22"/>
      <c r="W68" s="22">
        <f>IFERROR(VLOOKUP($A68,'[1]Cost UPL SFY22 Combine'!$B:$AG,31,FALSE),0)+IFERROR(VLOOKUP($A68,'[1]Cost UPL SFY22 Combine'!$B:$AG,32,FALSE),0)</f>
        <v>284594.9772756563</v>
      </c>
      <c r="X68" s="23">
        <f t="shared" si="40"/>
        <v>0</v>
      </c>
      <c r="Y68" s="22">
        <f>IFERROR(VLOOKUP($A68,'[1]SHOPP UPL SFY2022 Combined OUT'!$A:$AH,33,FALSE),0)</f>
        <v>665493.57010164624</v>
      </c>
      <c r="Z68" s="24">
        <f t="shared" si="41"/>
        <v>0</v>
      </c>
      <c r="AA68" s="22">
        <f>(IFERROR(VLOOKUP(A68,'[1]CAH 101% of cost'!$A$3:$BP$43,64,FALSE),0))</f>
        <v>669036</v>
      </c>
      <c r="AB68" s="22">
        <f t="shared" si="42"/>
        <v>669036</v>
      </c>
      <c r="AC68" s="22">
        <v>167259</v>
      </c>
      <c r="AD68" s="22">
        <f t="shared" si="47"/>
        <v>167259</v>
      </c>
      <c r="AE68" s="22">
        <f t="shared" si="43"/>
        <v>167259</v>
      </c>
      <c r="AF68" s="22">
        <f t="shared" si="44"/>
        <v>167259</v>
      </c>
      <c r="AG68" s="22">
        <f t="shared" si="44"/>
        <v>167259</v>
      </c>
      <c r="AH68" s="22">
        <v>0</v>
      </c>
      <c r="AI68" s="22">
        <f t="shared" si="45"/>
        <v>-3542.4298983537592</v>
      </c>
      <c r="AJ68" s="26"/>
      <c r="AO68" s="26"/>
    </row>
    <row r="69" spans="1:41" x14ac:dyDescent="0.3">
      <c r="A69" s="104" t="s">
        <v>157</v>
      </c>
      <c r="B69" s="120" t="s">
        <v>158</v>
      </c>
      <c r="C69" s="19" t="str">
        <f>IFERROR(VLOOKUP(A69,'[1]SHOPP UPL SFY2022 Combined OUT'!$A:$F,6,FALSE),IFERROR(VLOOKUP(A69,'[1]SHOPP UPL SFY2022 Combined INP'!$A:$F,6,FALSE),VLOOKUP(A69,'[1]DRG UPL SFY22 Combined'!$A:$J,10,FALSE)))</f>
        <v>No</v>
      </c>
      <c r="D69" s="18">
        <v>1</v>
      </c>
      <c r="E69" s="44">
        <v>0</v>
      </c>
      <c r="F69" s="21">
        <f t="shared" si="31"/>
        <v>439355.81420303148</v>
      </c>
      <c r="G69" s="22">
        <f>IFERROR(IF(C69="No",(VLOOKUP($A69,'[1]Cost UPL SFY22 Combine'!$B:$AS,17,FALSE)+VLOOKUP($A69,'[1]Cost UPL SFY22 Combine'!$B:$AS,18,FALSE)+VLOOKUP($A69,'[1]Cost UPL SFY22 Combine'!$B:$AS,19,FALSE)),(VLOOKUP($A69,'[1]DRG UPL SFY22 Combined'!$A:$AZ,18,FALSE)+VLOOKUP($A69,'[1]DRG UPL SFY22 Combined'!$A:$AZ,19,FALSE)+VLOOKUP($A69,'[1]DRG UPL SFY22 Combined'!$A:$AZ,22,FALSE))),0)</f>
        <v>171534.56</v>
      </c>
      <c r="H69" s="22"/>
      <c r="I69" s="22">
        <f t="shared" si="32"/>
        <v>171534.56</v>
      </c>
      <c r="J69" s="23">
        <f t="shared" si="33"/>
        <v>0</v>
      </c>
      <c r="K69" s="22">
        <f>IFERROR(IF(C69="No",(VLOOKUP($A69,'[1]SHOPP UPL SFY2022 Combined INP'!$A:$AL,36,FALSE)),VLOOKUP($A69,'[1]DRG UPL SFY22 Combined'!$A:$AW,48,FALSE)),0)</f>
        <v>139951.65313672984</v>
      </c>
      <c r="L69" s="22">
        <f t="shared" si="34"/>
        <v>0</v>
      </c>
      <c r="M69" s="22">
        <f>(IFERROR(VLOOKUP($A69,'[1]CAH 101% of cost'!$A$3:$BJ$43,48,FALSE),0))</f>
        <v>229395</v>
      </c>
      <c r="N69" s="22">
        <f t="shared" si="46"/>
        <v>229395</v>
      </c>
      <c r="O69" s="22">
        <v>57348.75</v>
      </c>
      <c r="P69" s="22">
        <f t="shared" si="36"/>
        <v>57348.75</v>
      </c>
      <c r="Q69" s="22">
        <f t="shared" si="37"/>
        <v>57348.75</v>
      </c>
      <c r="R69" s="22">
        <f t="shared" si="38"/>
        <v>57348.75</v>
      </c>
      <c r="S69" s="22">
        <f t="shared" si="38"/>
        <v>57348.75</v>
      </c>
      <c r="T69" s="22">
        <v>0</v>
      </c>
      <c r="U69" s="22">
        <f t="shared" si="39"/>
        <v>-89443.346863270155</v>
      </c>
      <c r="V69" s="22"/>
      <c r="W69" s="22">
        <f>IFERROR(VLOOKUP($A69,'[1]Cost UPL SFY22 Combine'!$B:$AG,31,FALSE),0)+IFERROR(VLOOKUP($A69,'[1]Cost UPL SFY22 Combine'!$B:$AG,32,FALSE),0)</f>
        <v>267821.25420303148</v>
      </c>
      <c r="X69" s="23">
        <f t="shared" si="40"/>
        <v>0</v>
      </c>
      <c r="Y69" s="22">
        <f>IFERROR(VLOOKUP($A69,'[1]SHOPP UPL SFY2022 Combined OUT'!$A:$AH,33,FALSE),0)</f>
        <v>272223.30925002508</v>
      </c>
      <c r="Z69" s="24">
        <f t="shared" si="41"/>
        <v>0</v>
      </c>
      <c r="AA69" s="22">
        <f>(IFERROR(VLOOKUP(A69,'[1]CAH 101% of cost'!$A$3:$BP$43,64,FALSE),0))</f>
        <v>620353</v>
      </c>
      <c r="AB69" s="22">
        <f t="shared" si="42"/>
        <v>620353</v>
      </c>
      <c r="AC69" s="22">
        <v>155088.25</v>
      </c>
      <c r="AD69" s="22">
        <f t="shared" si="47"/>
        <v>155088.25</v>
      </c>
      <c r="AE69" s="22">
        <f t="shared" si="43"/>
        <v>155088.25</v>
      </c>
      <c r="AF69" s="22">
        <f t="shared" si="44"/>
        <v>155088.25</v>
      </c>
      <c r="AG69" s="22">
        <f t="shared" si="44"/>
        <v>155088.25</v>
      </c>
      <c r="AH69" s="22">
        <v>0</v>
      </c>
      <c r="AI69" s="22">
        <f t="shared" si="45"/>
        <v>-348129.69074997492</v>
      </c>
      <c r="AJ69" s="26"/>
      <c r="AO69" s="26"/>
    </row>
    <row r="70" spans="1:41" x14ac:dyDescent="0.3">
      <c r="A70" s="104" t="s">
        <v>159</v>
      </c>
      <c r="B70" s="120" t="s">
        <v>160</v>
      </c>
      <c r="C70" s="19" t="str">
        <f>IFERROR(VLOOKUP(A70,'[1]SHOPP UPL SFY2022 Combined OUT'!$A:$F,6,FALSE),IFERROR(VLOOKUP(A70,'[1]SHOPP UPL SFY2022 Combined INP'!$A:$F,6,FALSE),VLOOKUP(A70,'[1]DRG UPL SFY22 Combined'!$A:$J,10,FALSE)))</f>
        <v>No</v>
      </c>
      <c r="D70" s="18">
        <v>1</v>
      </c>
      <c r="E70" s="20">
        <v>0</v>
      </c>
      <c r="F70" s="21">
        <f t="shared" si="31"/>
        <v>3514609.0936867483</v>
      </c>
      <c r="G70" s="22">
        <f>IFERROR(IF(C70="No",(VLOOKUP($A70,'[1]Cost UPL SFY22 Combine'!$B:$AS,17,FALSE)+VLOOKUP($A70,'[1]Cost UPL SFY22 Combine'!$B:$AS,18,FALSE)+VLOOKUP($A70,'[1]Cost UPL SFY22 Combine'!$B:$AS,19,FALSE)),(VLOOKUP($A70,'[1]DRG UPL SFY22 Combined'!$A:$AZ,18,FALSE)+VLOOKUP($A70,'[1]DRG UPL SFY22 Combined'!$A:$AZ,19,FALSE)+VLOOKUP($A70,'[1]DRG UPL SFY22 Combined'!$A:$AZ,22,FALSE))),0)</f>
        <v>1578167.9899999998</v>
      </c>
      <c r="H70" s="22"/>
      <c r="I70" s="22">
        <f t="shared" si="32"/>
        <v>1578167.9899999998</v>
      </c>
      <c r="J70" s="23">
        <f t="shared" si="33"/>
        <v>0</v>
      </c>
      <c r="K70" s="22">
        <f>IFERROR(IF(C70="No",(VLOOKUP($A70,'[1]SHOPP UPL SFY2022 Combined INP'!$A:$AL,36,FALSE)),VLOOKUP($A70,'[1]DRG UPL SFY22 Combined'!$A:$AW,48,FALSE)),0)</f>
        <v>489737.42833605199</v>
      </c>
      <c r="L70" s="22">
        <f t="shared" si="34"/>
        <v>0</v>
      </c>
      <c r="M70" s="22">
        <f>(IFERROR(VLOOKUP($A70,'[1]CAH 101% of cost'!$A$3:$BJ$43,48,FALSE),0))</f>
        <v>369421</v>
      </c>
      <c r="N70" s="22">
        <f t="shared" si="46"/>
        <v>369421</v>
      </c>
      <c r="O70" s="22">
        <v>92355.25</v>
      </c>
      <c r="P70" s="22">
        <f t="shared" si="36"/>
        <v>92355.25</v>
      </c>
      <c r="Q70" s="22">
        <f t="shared" si="37"/>
        <v>92355.25</v>
      </c>
      <c r="R70" s="22">
        <f t="shared" si="38"/>
        <v>92355.25</v>
      </c>
      <c r="S70" s="22">
        <f t="shared" si="38"/>
        <v>92355.25</v>
      </c>
      <c r="T70" s="22">
        <v>0</v>
      </c>
      <c r="U70" s="22">
        <f t="shared" si="39"/>
        <v>120316.42833605199</v>
      </c>
      <c r="V70" s="22"/>
      <c r="W70" s="22">
        <f>IFERROR(VLOOKUP($A70,'[1]Cost UPL SFY22 Combine'!$B:$AG,31,FALSE),0)+IFERROR(VLOOKUP($A70,'[1]Cost UPL SFY22 Combine'!$B:$AG,32,FALSE),0)</f>
        <v>1936441.1036867483</v>
      </c>
      <c r="X70" s="23">
        <f t="shared" si="40"/>
        <v>0</v>
      </c>
      <c r="Y70" s="22">
        <f>IFERROR(VLOOKUP($A70,'[1]SHOPP UPL SFY2022 Combined OUT'!$A:$AH,33,FALSE),0)</f>
        <v>482770.67912739841</v>
      </c>
      <c r="Z70" s="24">
        <f t="shared" si="41"/>
        <v>0</v>
      </c>
      <c r="AA70" s="22">
        <f>(IFERROR(VLOOKUP(A70,'[1]CAH 101% of cost'!$A$3:$BP$43,64,FALSE),0))</f>
        <v>142320</v>
      </c>
      <c r="AB70" s="22">
        <f t="shared" si="42"/>
        <v>142320</v>
      </c>
      <c r="AC70" s="22">
        <v>35580</v>
      </c>
      <c r="AD70" s="22">
        <f t="shared" si="47"/>
        <v>35580</v>
      </c>
      <c r="AE70" s="22">
        <f t="shared" si="43"/>
        <v>35580</v>
      </c>
      <c r="AF70" s="22">
        <f t="shared" si="44"/>
        <v>35580</v>
      </c>
      <c r="AG70" s="22">
        <f t="shared" si="44"/>
        <v>35580</v>
      </c>
      <c r="AH70" s="22">
        <v>0</v>
      </c>
      <c r="AI70" s="22">
        <f t="shared" si="45"/>
        <v>340450.67912739841</v>
      </c>
      <c r="AJ70" s="26"/>
      <c r="AO70" s="26"/>
    </row>
    <row r="71" spans="1:41" x14ac:dyDescent="0.3">
      <c r="A71" s="104" t="s">
        <v>161</v>
      </c>
      <c r="B71" s="120" t="s">
        <v>162</v>
      </c>
      <c r="C71" s="19" t="str">
        <f>IFERROR(VLOOKUP(A71,'[1]SHOPP UPL SFY2022 Combined OUT'!$A:$F,6,FALSE),IFERROR(VLOOKUP(A71,'[1]SHOPP UPL SFY2022 Combined INP'!$A:$F,6,FALSE),VLOOKUP(A71,'[1]DRG UPL SFY22 Combined'!$A:$J,10,FALSE)))</f>
        <v>No</v>
      </c>
      <c r="D71" s="18">
        <v>1</v>
      </c>
      <c r="E71" s="44">
        <v>0</v>
      </c>
      <c r="F71" s="21">
        <f t="shared" si="31"/>
        <v>540331.94999999902</v>
      </c>
      <c r="G71" s="22">
        <f>IFERROR(IF(C71="No",(VLOOKUP($A71,'[1]Cost UPL SFY22 Combine'!$B:$AS,17,FALSE)+VLOOKUP($A71,'[1]Cost UPL SFY22 Combine'!$B:$AS,18,FALSE)+VLOOKUP($A71,'[1]Cost UPL SFY22 Combine'!$B:$AS,19,FALSE)),(VLOOKUP($A71,'[1]DRG UPL SFY22 Combined'!$A:$AZ,18,FALSE)+VLOOKUP($A71,'[1]DRG UPL SFY22 Combined'!$A:$AZ,19,FALSE)+VLOOKUP($A71,'[1]DRG UPL SFY22 Combined'!$A:$AZ,22,FALSE))),0)</f>
        <v>31176.02</v>
      </c>
      <c r="H71" s="22"/>
      <c r="I71" s="22">
        <f t="shared" si="32"/>
        <v>31176.02</v>
      </c>
      <c r="J71" s="23">
        <f t="shared" si="33"/>
        <v>0</v>
      </c>
      <c r="K71" s="22">
        <f>IFERROR(IF(C71="No",(VLOOKUP($A71,'[1]SHOPP UPL SFY2022 Combined INP'!$A:$AL,36,FALSE)),VLOOKUP($A71,'[1]DRG UPL SFY22 Combined'!$A:$AW,48,FALSE)),0)</f>
        <v>55521.581247375427</v>
      </c>
      <c r="L71" s="22">
        <f t="shared" si="34"/>
        <v>0</v>
      </c>
      <c r="M71" s="22">
        <f>(IFERROR(VLOOKUP($A71,'[1]CAH 101% of cost'!$A$3:$BJ$43,48,FALSE),0))</f>
        <v>29854</v>
      </c>
      <c r="N71" s="22">
        <f t="shared" si="46"/>
        <v>29854</v>
      </c>
      <c r="O71" s="22">
        <v>7463.5</v>
      </c>
      <c r="P71" s="22">
        <f t="shared" si="36"/>
        <v>7463.5</v>
      </c>
      <c r="Q71" s="22">
        <f t="shared" si="37"/>
        <v>7463.5</v>
      </c>
      <c r="R71" s="22">
        <f t="shared" si="38"/>
        <v>7463.5</v>
      </c>
      <c r="S71" s="22">
        <f t="shared" si="38"/>
        <v>7463.5</v>
      </c>
      <c r="T71" s="22">
        <v>0</v>
      </c>
      <c r="U71" s="22">
        <f t="shared" si="39"/>
        <v>25667.581247375427</v>
      </c>
      <c r="V71" s="22"/>
      <c r="W71" s="22">
        <f>IFERROR(VLOOKUP($A71,'[1]Cost UPL SFY22 Combine'!$B:$AG,31,FALSE),0)+IFERROR(VLOOKUP($A71,'[1]Cost UPL SFY22 Combine'!$B:$AG,32,FALSE),0)</f>
        <v>509155.929999999</v>
      </c>
      <c r="X71" s="23">
        <f t="shared" si="40"/>
        <v>0</v>
      </c>
      <c r="Y71" s="22">
        <f>IFERROR(VLOOKUP($A71,'[1]SHOPP UPL SFY2022 Combined OUT'!$A:$AH,33,FALSE),0)</f>
        <v>502589.19618933805</v>
      </c>
      <c r="Z71" s="24">
        <f t="shared" si="41"/>
        <v>0</v>
      </c>
      <c r="AA71" s="22">
        <f>(IFERROR(VLOOKUP(A71,'[1]CAH 101% of cost'!$A$3:$BP$43,64,FALSE),0))</f>
        <v>664974</v>
      </c>
      <c r="AB71" s="22">
        <f t="shared" si="42"/>
        <v>664974</v>
      </c>
      <c r="AC71" s="22">
        <v>166243.5</v>
      </c>
      <c r="AD71" s="22">
        <f t="shared" si="47"/>
        <v>166243.5</v>
      </c>
      <c r="AE71" s="22">
        <f t="shared" si="43"/>
        <v>166243.5</v>
      </c>
      <c r="AF71" s="22">
        <f t="shared" si="44"/>
        <v>166243.5</v>
      </c>
      <c r="AG71" s="22">
        <f t="shared" si="44"/>
        <v>166243.5</v>
      </c>
      <c r="AH71" s="22">
        <v>0</v>
      </c>
      <c r="AI71" s="22">
        <f t="shared" si="45"/>
        <v>-162384.80381066195</v>
      </c>
      <c r="AJ71" s="26"/>
      <c r="AO71" s="26"/>
    </row>
    <row r="72" spans="1:41" x14ac:dyDescent="0.3">
      <c r="A72" s="104" t="s">
        <v>163</v>
      </c>
      <c r="B72" s="120" t="s">
        <v>164</v>
      </c>
      <c r="C72" s="19" t="str">
        <f>IFERROR(VLOOKUP(A72,'[1]SHOPP UPL SFY2022 Combined OUT'!$A:$F,6,FALSE),IFERROR(VLOOKUP(A72,'[1]SHOPP UPL SFY2022 Combined INP'!$A:$F,6,FALSE),VLOOKUP(A72,'[1]DRG UPL SFY22 Combined'!$A:$J,10,FALSE)))</f>
        <v>No</v>
      </c>
      <c r="D72" s="18">
        <v>1</v>
      </c>
      <c r="E72" s="44">
        <v>0</v>
      </c>
      <c r="F72" s="21">
        <f t="shared" si="31"/>
        <v>490896.56000000006</v>
      </c>
      <c r="G72" s="22">
        <f>IFERROR(IF(C72="No",(VLOOKUP($A72,'[1]Cost UPL SFY22 Combine'!$B:$AS,17,FALSE)+VLOOKUP($A72,'[1]Cost UPL SFY22 Combine'!$B:$AS,18,FALSE)+VLOOKUP($A72,'[1]Cost UPL SFY22 Combine'!$B:$AS,19,FALSE)),(VLOOKUP($A72,'[1]DRG UPL SFY22 Combined'!$A:$AZ,18,FALSE)+VLOOKUP($A72,'[1]DRG UPL SFY22 Combined'!$A:$AZ,19,FALSE)+VLOOKUP($A72,'[1]DRG UPL SFY22 Combined'!$A:$AZ,22,FALSE))),0)</f>
        <v>67543.88</v>
      </c>
      <c r="H72" s="22"/>
      <c r="I72" s="22">
        <f t="shared" si="32"/>
        <v>67543.88</v>
      </c>
      <c r="J72" s="23">
        <f t="shared" si="33"/>
        <v>0</v>
      </c>
      <c r="K72" s="22">
        <f>IFERROR(IF(C72="No",(VLOOKUP($A72,'[1]SHOPP UPL SFY2022 Combined INP'!$A:$AL,36,FALSE)),VLOOKUP($A72,'[1]DRG UPL SFY22 Combined'!$A:$AW,48,FALSE)),0)</f>
        <v>93823.249260826677</v>
      </c>
      <c r="L72" s="22">
        <f t="shared" si="34"/>
        <v>0</v>
      </c>
      <c r="M72" s="22">
        <f>(IFERROR(VLOOKUP($A72,'[1]CAH 101% of cost'!$A$3:$BJ$43,48,FALSE),0))</f>
        <v>74383</v>
      </c>
      <c r="N72" s="22">
        <f t="shared" si="46"/>
        <v>74383</v>
      </c>
      <c r="O72" s="22">
        <v>18595.75</v>
      </c>
      <c r="P72" s="22">
        <f t="shared" si="36"/>
        <v>18595.75</v>
      </c>
      <c r="Q72" s="22">
        <f t="shared" si="37"/>
        <v>18595.75</v>
      </c>
      <c r="R72" s="22">
        <f t="shared" si="38"/>
        <v>18595.75</v>
      </c>
      <c r="S72" s="22">
        <f t="shared" si="38"/>
        <v>18595.75</v>
      </c>
      <c r="T72" s="22">
        <v>0</v>
      </c>
      <c r="U72" s="22">
        <f t="shared" si="39"/>
        <v>19440.249260826677</v>
      </c>
      <c r="V72" s="22"/>
      <c r="W72" s="22">
        <f>IFERROR(VLOOKUP($A72,'[1]Cost UPL SFY22 Combine'!$B:$AG,31,FALSE),0)+IFERROR(VLOOKUP($A72,'[1]Cost UPL SFY22 Combine'!$B:$AG,32,FALSE),0)</f>
        <v>423352.68000000005</v>
      </c>
      <c r="X72" s="23">
        <f t="shared" si="40"/>
        <v>0</v>
      </c>
      <c r="Y72" s="22">
        <f>IFERROR(VLOOKUP($A72,'[1]SHOPP UPL SFY2022 Combined OUT'!$A:$AH,33,FALSE),0)</f>
        <v>537430.40472231316</v>
      </c>
      <c r="Z72" s="24">
        <f t="shared" si="41"/>
        <v>0</v>
      </c>
      <c r="AA72" s="22">
        <f>(IFERROR(VLOOKUP(A72,'[1]CAH 101% of cost'!$A$3:$BP$43,64,FALSE),0))</f>
        <v>487216</v>
      </c>
      <c r="AB72" s="22">
        <f t="shared" si="42"/>
        <v>487216</v>
      </c>
      <c r="AC72" s="22">
        <v>121804</v>
      </c>
      <c r="AD72" s="22">
        <f t="shared" si="47"/>
        <v>121804</v>
      </c>
      <c r="AE72" s="22">
        <f t="shared" si="43"/>
        <v>121804</v>
      </c>
      <c r="AF72" s="22">
        <f t="shared" si="44"/>
        <v>121804</v>
      </c>
      <c r="AG72" s="22">
        <f t="shared" si="44"/>
        <v>121804</v>
      </c>
      <c r="AH72" s="22">
        <v>0</v>
      </c>
      <c r="AI72" s="22">
        <f t="shared" si="45"/>
        <v>50214.404722313164</v>
      </c>
      <c r="AJ72" s="26"/>
      <c r="AO72" s="26"/>
    </row>
    <row r="73" spans="1:41" x14ac:dyDescent="0.3">
      <c r="A73" s="106" t="s">
        <v>165</v>
      </c>
      <c r="B73" s="107" t="s">
        <v>166</v>
      </c>
      <c r="C73" s="19" t="str">
        <f>IFERROR(VLOOKUP(A73,'[1]SHOPP UPL SFY2022 Combined OUT'!$A:$F,6,FALSE),IFERROR(VLOOKUP(A73,'[1]SHOPP UPL SFY2022 Combined INP'!$A:$F,6,FALSE),VLOOKUP(A73,'[1]DRG UPL SFY22 Combined'!$A:$J,10,FALSE)))</f>
        <v>No</v>
      </c>
      <c r="D73" s="18">
        <v>1</v>
      </c>
      <c r="E73" s="44">
        <v>0</v>
      </c>
      <c r="F73" s="21">
        <f t="shared" si="31"/>
        <v>1438274.419999995</v>
      </c>
      <c r="G73" s="22">
        <f>IFERROR(IF(C73="No",(VLOOKUP($A73,'[1]Cost UPL SFY22 Combine'!$B:$AS,17,FALSE)+VLOOKUP($A73,'[1]Cost UPL SFY22 Combine'!$B:$AS,18,FALSE)+VLOOKUP($A73,'[1]Cost UPL SFY22 Combine'!$B:$AS,19,FALSE)),(VLOOKUP($A73,'[1]DRG UPL SFY22 Combined'!$A:$AZ,18,FALSE)+VLOOKUP($A73,'[1]DRG UPL SFY22 Combined'!$A:$AZ,19,FALSE)+VLOOKUP($A73,'[1]DRG UPL SFY22 Combined'!$A:$AZ,22,FALSE))),0)</f>
        <v>354509.56</v>
      </c>
      <c r="H73" s="22"/>
      <c r="I73" s="22">
        <f t="shared" si="32"/>
        <v>354509.56</v>
      </c>
      <c r="J73" s="23">
        <f t="shared" si="33"/>
        <v>0</v>
      </c>
      <c r="K73" s="22">
        <f>IFERROR(IF(C73="No",(VLOOKUP($A73,'[1]SHOPP UPL SFY2022 Combined INP'!$A:$AL,36,FALSE)),VLOOKUP($A73,'[1]DRG UPL SFY22 Combined'!$A:$AW,48,FALSE)),0)</f>
        <v>140881.02573114674</v>
      </c>
      <c r="L73" s="22">
        <f t="shared" si="34"/>
        <v>0</v>
      </c>
      <c r="M73" s="22">
        <f>(IFERROR(VLOOKUP($A73,'[1]CAH 101% of cost'!$A$3:$BJ$43,48,FALSE),0))</f>
        <v>145534</v>
      </c>
      <c r="N73" s="22">
        <f t="shared" si="46"/>
        <v>145534</v>
      </c>
      <c r="O73" s="22">
        <v>36383.5</v>
      </c>
      <c r="P73" s="22">
        <f t="shared" si="36"/>
        <v>36383.5</v>
      </c>
      <c r="Q73" s="22">
        <f t="shared" si="37"/>
        <v>36383.5</v>
      </c>
      <c r="R73" s="22">
        <f t="shared" si="38"/>
        <v>36383.5</v>
      </c>
      <c r="S73" s="22">
        <f t="shared" si="38"/>
        <v>36383.5</v>
      </c>
      <c r="T73" s="22">
        <v>0</v>
      </c>
      <c r="U73" s="22">
        <f t="shared" si="39"/>
        <v>-4652.9742688532569</v>
      </c>
      <c r="V73" s="21"/>
      <c r="W73" s="22">
        <f>IFERROR(VLOOKUP($A73,'[1]Cost UPL SFY22 Combine'!$B:$AG,31,FALSE),0)+IFERROR(VLOOKUP($A73,'[1]Cost UPL SFY22 Combine'!$B:$AG,32,FALSE),0)</f>
        <v>1083764.859999995</v>
      </c>
      <c r="X73" s="23">
        <f t="shared" si="40"/>
        <v>0</v>
      </c>
      <c r="Y73" s="22">
        <f>IFERROR(VLOOKUP($A73,'[1]SHOPP UPL SFY2022 Combined OUT'!$A:$AH,33,FALSE),0)</f>
        <v>1113512.4760203906</v>
      </c>
      <c r="Z73" s="24">
        <f t="shared" si="41"/>
        <v>0</v>
      </c>
      <c r="AA73" s="22">
        <f>(IFERROR(VLOOKUP(A73,'[1]CAH 101% of cost'!$A$3:$BP$43,64,FALSE),0))</f>
        <v>1319829</v>
      </c>
      <c r="AB73" s="22">
        <f t="shared" si="42"/>
        <v>1319829</v>
      </c>
      <c r="AC73" s="22">
        <v>329957.25</v>
      </c>
      <c r="AD73" s="22">
        <f t="shared" si="47"/>
        <v>329957.25</v>
      </c>
      <c r="AE73" s="22">
        <f t="shared" si="43"/>
        <v>329957.25</v>
      </c>
      <c r="AF73" s="22">
        <f t="shared" si="44"/>
        <v>329957.25</v>
      </c>
      <c r="AG73" s="22">
        <f t="shared" si="44"/>
        <v>329957.25</v>
      </c>
      <c r="AH73" s="22">
        <v>0</v>
      </c>
      <c r="AI73" s="22">
        <f t="shared" si="45"/>
        <v>-206316.52397960937</v>
      </c>
      <c r="AJ73" s="26"/>
      <c r="AO73" s="26"/>
    </row>
    <row r="74" spans="1:41" x14ac:dyDescent="0.3">
      <c r="A74" s="104" t="s">
        <v>167</v>
      </c>
      <c r="B74" s="125" t="s">
        <v>168</v>
      </c>
      <c r="C74" s="19" t="str">
        <f>IFERROR(VLOOKUP(A74,'[1]SHOPP UPL SFY2022 Combined OUT'!$A:$F,6,FALSE),IFERROR(VLOOKUP(A74,'[1]SHOPP UPL SFY2022 Combined INP'!$A:$F,6,FALSE),VLOOKUP(A74,'[1]DRG UPL SFY22 Combined'!$A:$J,10,FALSE)))</f>
        <v>No</v>
      </c>
      <c r="D74" s="18">
        <v>1</v>
      </c>
      <c r="E74" s="44">
        <v>0</v>
      </c>
      <c r="F74" s="21">
        <f t="shared" si="31"/>
        <v>813055.90999999596</v>
      </c>
      <c r="G74" s="22">
        <f>IFERROR(IF(C74="No",(VLOOKUP($A74,'[1]Cost UPL SFY22 Combine'!$B:$AS,17,FALSE)+VLOOKUP($A74,'[1]Cost UPL SFY22 Combine'!$B:$AS,18,FALSE)+VLOOKUP($A74,'[1]Cost UPL SFY22 Combine'!$B:$AS,19,FALSE)),(VLOOKUP($A74,'[1]DRG UPL SFY22 Combined'!$A:$AZ,18,FALSE)+VLOOKUP($A74,'[1]DRG UPL SFY22 Combined'!$A:$AZ,19,FALSE)+VLOOKUP($A74,'[1]DRG UPL SFY22 Combined'!$A:$AZ,22,FALSE))),0)</f>
        <v>65065.69</v>
      </c>
      <c r="H74" s="22"/>
      <c r="I74" s="22">
        <f t="shared" si="32"/>
        <v>65065.69</v>
      </c>
      <c r="J74" s="23">
        <f t="shared" si="33"/>
        <v>0</v>
      </c>
      <c r="K74" s="22">
        <f>IFERROR(IF(C74="No",(VLOOKUP($A74,'[1]SHOPP UPL SFY2022 Combined INP'!$A:$AL,36,FALSE)),VLOOKUP($A74,'[1]DRG UPL SFY22 Combined'!$A:$AW,48,FALSE)),0)</f>
        <v>59567.640917645447</v>
      </c>
      <c r="L74" s="22">
        <f t="shared" si="34"/>
        <v>0</v>
      </c>
      <c r="M74" s="22">
        <f>(IFERROR(VLOOKUP($A74,'[1]CAH 101% of cost'!$A$3:$BJ$43,48,FALSE),0))</f>
        <v>36741</v>
      </c>
      <c r="N74" s="22">
        <f t="shared" si="46"/>
        <v>36741</v>
      </c>
      <c r="O74" s="22">
        <v>9185.25</v>
      </c>
      <c r="P74" s="22">
        <f t="shared" si="36"/>
        <v>9185.25</v>
      </c>
      <c r="Q74" s="22">
        <f t="shared" si="37"/>
        <v>9185.25</v>
      </c>
      <c r="R74" s="22">
        <f t="shared" si="38"/>
        <v>9185.25</v>
      </c>
      <c r="S74" s="22">
        <f t="shared" si="38"/>
        <v>9185.25</v>
      </c>
      <c r="T74" s="22">
        <v>0</v>
      </c>
      <c r="U74" s="22">
        <f t="shared" si="39"/>
        <v>22826.640917645447</v>
      </c>
      <c r="V74" s="21"/>
      <c r="W74" s="22">
        <f>IFERROR(VLOOKUP($A74,'[1]Cost UPL SFY22 Combine'!$B:$AG,31,FALSE),0)+IFERROR(VLOOKUP($A74,'[1]Cost UPL SFY22 Combine'!$B:$AG,32,FALSE),0)</f>
        <v>747990.21999999601</v>
      </c>
      <c r="X74" s="23">
        <f t="shared" si="40"/>
        <v>0</v>
      </c>
      <c r="Y74" s="22">
        <f>IFERROR(VLOOKUP($A74,'[1]SHOPP UPL SFY2022 Combined OUT'!$A:$AH,33,FALSE),0)</f>
        <v>815306.87256605178</v>
      </c>
      <c r="Z74" s="24">
        <f t="shared" si="41"/>
        <v>0</v>
      </c>
      <c r="AA74" s="22">
        <f>(IFERROR(VLOOKUP(A74,'[1]CAH 101% of cost'!$A$3:$BP$43,64,FALSE),0))</f>
        <v>671521</v>
      </c>
      <c r="AB74" s="22">
        <f t="shared" si="42"/>
        <v>671521</v>
      </c>
      <c r="AC74" s="22">
        <v>167880.25</v>
      </c>
      <c r="AD74" s="22">
        <f t="shared" si="47"/>
        <v>167880.25</v>
      </c>
      <c r="AE74" s="22">
        <f t="shared" si="43"/>
        <v>167880.25</v>
      </c>
      <c r="AF74" s="22">
        <f t="shared" si="44"/>
        <v>167880.25</v>
      </c>
      <c r="AG74" s="22">
        <f t="shared" si="44"/>
        <v>167880.25</v>
      </c>
      <c r="AH74" s="22">
        <v>0</v>
      </c>
      <c r="AI74" s="22">
        <f t="shared" si="45"/>
        <v>143785.87256605178</v>
      </c>
      <c r="AJ74" s="26"/>
      <c r="AO74" s="26"/>
    </row>
    <row r="75" spans="1:41" x14ac:dyDescent="0.3">
      <c r="A75" s="126" t="s">
        <v>169</v>
      </c>
      <c r="B75" s="121" t="s">
        <v>170</v>
      </c>
      <c r="C75" s="19" t="str">
        <f>IFERROR(VLOOKUP(A75,'[1]SHOPP UPL SFY2022 Combined OUT'!$A:$F,6,FALSE),IFERROR(VLOOKUP(A75,'[1]SHOPP UPL SFY2022 Combined INP'!$A:$F,6,FALSE),VLOOKUP(A75,'[1]DRG UPL SFY22 Combined'!$A:$J,10,FALSE)))</f>
        <v>No</v>
      </c>
      <c r="D75" s="37">
        <v>1</v>
      </c>
      <c r="E75" s="44">
        <v>0</v>
      </c>
      <c r="F75" s="21">
        <f t="shared" si="31"/>
        <v>665486.93999999994</v>
      </c>
      <c r="G75" s="22">
        <f>IFERROR(IF(C75="No",(VLOOKUP($A75,'[1]Cost UPL SFY22 Combine'!$B:$AS,17,FALSE)+VLOOKUP($A75,'[1]Cost UPL SFY22 Combine'!$B:$AS,18,FALSE)+VLOOKUP($A75,'[1]Cost UPL SFY22 Combine'!$B:$AS,19,FALSE)),(VLOOKUP($A75,'[1]DRG UPL SFY22 Combined'!$A:$AZ,18,FALSE)+VLOOKUP($A75,'[1]DRG UPL SFY22 Combined'!$A:$AZ,19,FALSE)+VLOOKUP($A75,'[1]DRG UPL SFY22 Combined'!$A:$AZ,22,FALSE))),0)</f>
        <v>140084.59</v>
      </c>
      <c r="H75" s="22"/>
      <c r="I75" s="22">
        <f t="shared" si="32"/>
        <v>140084.59</v>
      </c>
      <c r="J75" s="23">
        <f t="shared" si="33"/>
        <v>0</v>
      </c>
      <c r="K75" s="22">
        <f>IFERROR(IF(C75="No",(VLOOKUP($A75,'[1]SHOPP UPL SFY2022 Combined INP'!$A:$AL,36,FALSE)),VLOOKUP($A75,'[1]DRG UPL SFY22 Combined'!$A:$AW,48,FALSE)),0)</f>
        <v>139107.96616762757</v>
      </c>
      <c r="L75" s="22">
        <f t="shared" si="34"/>
        <v>0</v>
      </c>
      <c r="M75" s="22">
        <f>(IFERROR(VLOOKUP($A75,'[1]CAH 101% of cost'!$A$3:$BJ$43,48,FALSE),0))</f>
        <v>178680</v>
      </c>
      <c r="N75" s="22">
        <f t="shared" si="46"/>
        <v>178680</v>
      </c>
      <c r="O75" s="22">
        <v>44670</v>
      </c>
      <c r="P75" s="22">
        <f t="shared" si="36"/>
        <v>44670</v>
      </c>
      <c r="Q75" s="22">
        <f t="shared" si="37"/>
        <v>44670</v>
      </c>
      <c r="R75" s="22">
        <f t="shared" si="38"/>
        <v>44670</v>
      </c>
      <c r="S75" s="22">
        <f t="shared" si="38"/>
        <v>44670</v>
      </c>
      <c r="T75" s="22">
        <v>0</v>
      </c>
      <c r="U75" s="22">
        <f t="shared" si="39"/>
        <v>-39572.033832372428</v>
      </c>
      <c r="V75" s="22"/>
      <c r="W75" s="22">
        <f>IFERROR(VLOOKUP($A75,'[1]Cost UPL SFY22 Combine'!$B:$AG,31,FALSE),0)+IFERROR(VLOOKUP($A75,'[1]Cost UPL SFY22 Combine'!$B:$AG,32,FALSE),0)</f>
        <v>525402.35</v>
      </c>
      <c r="X75" s="23">
        <f t="shared" si="40"/>
        <v>0</v>
      </c>
      <c r="Y75" s="22">
        <f>IFERROR(VLOOKUP($A75,'[1]SHOPP UPL SFY2022 Combined OUT'!$A:$AH,33,FALSE),0)</f>
        <v>444054.47909821902</v>
      </c>
      <c r="Z75" s="24">
        <f t="shared" si="41"/>
        <v>0</v>
      </c>
      <c r="AA75" s="22">
        <f>(IFERROR(VLOOKUP(A75,'[1]CAH 101% of cost'!$A$3:$BP$43,64,FALSE),0))</f>
        <v>518538</v>
      </c>
      <c r="AB75" s="22">
        <f t="shared" si="42"/>
        <v>518538</v>
      </c>
      <c r="AC75" s="22">
        <v>129634.5</v>
      </c>
      <c r="AD75" s="22">
        <f t="shared" si="47"/>
        <v>129634.5</v>
      </c>
      <c r="AE75" s="22">
        <f t="shared" si="43"/>
        <v>129634.5</v>
      </c>
      <c r="AF75" s="22">
        <f t="shared" si="44"/>
        <v>129634.5</v>
      </c>
      <c r="AG75" s="22">
        <f t="shared" si="44"/>
        <v>129634.5</v>
      </c>
      <c r="AH75" s="22">
        <v>0</v>
      </c>
      <c r="AI75" s="22">
        <f t="shared" si="45"/>
        <v>-74483.520901780983</v>
      </c>
      <c r="AJ75" s="26"/>
      <c r="AO75" s="26"/>
    </row>
    <row r="76" spans="1:41" x14ac:dyDescent="0.3">
      <c r="A76" s="109" t="s">
        <v>171</v>
      </c>
      <c r="B76" s="120" t="s">
        <v>172</v>
      </c>
      <c r="C76" s="19" t="str">
        <f>IFERROR(VLOOKUP(A76,'[1]SHOPP UPL SFY2022 Combined OUT'!$A:$F,6,FALSE),IFERROR(VLOOKUP(A76,'[1]SHOPP UPL SFY2022 Combined INP'!$A:$F,6,FALSE),VLOOKUP(A76,'[1]DRG UPL SFY22 Combined'!$A:$J,10,FALSE)))</f>
        <v>No</v>
      </c>
      <c r="D76" s="18">
        <v>1</v>
      </c>
      <c r="E76" s="44">
        <v>0</v>
      </c>
      <c r="F76" s="21">
        <f t="shared" si="31"/>
        <v>191100.76</v>
      </c>
      <c r="G76" s="22">
        <f>IFERROR(IF(C76="No",(VLOOKUP($A76,'[1]Cost UPL SFY22 Combine'!$B:$AS,17,FALSE)+VLOOKUP($A76,'[1]Cost UPL SFY22 Combine'!$B:$AS,18,FALSE)+VLOOKUP($A76,'[1]Cost UPL SFY22 Combine'!$B:$AS,19,FALSE)),(VLOOKUP($A76,'[1]DRG UPL SFY22 Combined'!$A:$AZ,18,FALSE)+VLOOKUP($A76,'[1]DRG UPL SFY22 Combined'!$A:$AZ,19,FALSE)+VLOOKUP($A76,'[1]DRG UPL SFY22 Combined'!$A:$AZ,22,FALSE))),0)</f>
        <v>65017.65</v>
      </c>
      <c r="H76" s="22"/>
      <c r="I76" s="22">
        <f t="shared" si="32"/>
        <v>65017.65</v>
      </c>
      <c r="J76" s="23">
        <f t="shared" si="33"/>
        <v>0</v>
      </c>
      <c r="K76" s="22">
        <f>IFERROR(IF(C76="No",(VLOOKUP($A76,'[1]SHOPP UPL SFY2022 Combined INP'!$A:$AL,36,FALSE)),VLOOKUP($A76,'[1]DRG UPL SFY22 Combined'!$A:$AW,48,FALSE)),0)</f>
        <v>38965.193417669558</v>
      </c>
      <c r="L76" s="22">
        <f t="shared" si="34"/>
        <v>0</v>
      </c>
      <c r="M76" s="22">
        <f>(IFERROR(VLOOKUP($A76,'[1]CAH 101% of cost'!$A$3:$BJ$43,48,FALSE),0))</f>
        <v>55158</v>
      </c>
      <c r="N76" s="22">
        <f t="shared" si="46"/>
        <v>55158</v>
      </c>
      <c r="O76" s="22">
        <v>13789.5</v>
      </c>
      <c r="P76" s="22">
        <f t="shared" si="36"/>
        <v>13789.5</v>
      </c>
      <c r="Q76" s="22">
        <f t="shared" si="37"/>
        <v>13789.5</v>
      </c>
      <c r="R76" s="22">
        <f t="shared" si="38"/>
        <v>13789.5</v>
      </c>
      <c r="S76" s="22">
        <f t="shared" si="38"/>
        <v>13789.5</v>
      </c>
      <c r="T76" s="22">
        <v>0</v>
      </c>
      <c r="U76" s="22">
        <f t="shared" si="39"/>
        <v>-16192.806582330442</v>
      </c>
      <c r="V76" s="22"/>
      <c r="W76" s="22">
        <f>IFERROR(VLOOKUP($A76,'[1]Cost UPL SFY22 Combine'!$B:$AG,31,FALSE),0)+IFERROR(VLOOKUP($A76,'[1]Cost UPL SFY22 Combine'!$B:$AG,32,FALSE),0)</f>
        <v>126083.11</v>
      </c>
      <c r="X76" s="23">
        <f t="shared" si="40"/>
        <v>0</v>
      </c>
      <c r="Y76" s="22">
        <f>IFERROR(VLOOKUP($A76,'[1]SHOPP UPL SFY2022 Combined OUT'!$A:$AH,33,FALSE),0)</f>
        <v>396706.65082297055</v>
      </c>
      <c r="Z76" s="24">
        <f t="shared" si="41"/>
        <v>0</v>
      </c>
      <c r="AA76" s="22">
        <f>(IFERROR(VLOOKUP(A76,'[1]CAH 101% of cost'!$A$3:$BP$43,64,FALSE),0))</f>
        <v>316914</v>
      </c>
      <c r="AB76" s="22">
        <f t="shared" si="42"/>
        <v>316914</v>
      </c>
      <c r="AC76" s="22">
        <v>79228.5</v>
      </c>
      <c r="AD76" s="22">
        <f t="shared" si="47"/>
        <v>79228.5</v>
      </c>
      <c r="AE76" s="22">
        <f t="shared" si="43"/>
        <v>79228.5</v>
      </c>
      <c r="AF76" s="22">
        <f t="shared" si="44"/>
        <v>79228.5</v>
      </c>
      <c r="AG76" s="22">
        <f t="shared" si="44"/>
        <v>79228.5</v>
      </c>
      <c r="AH76" s="22">
        <v>0</v>
      </c>
      <c r="AI76" s="22">
        <f t="shared" si="45"/>
        <v>79792.650822970551</v>
      </c>
      <c r="AJ76" s="26"/>
      <c r="AO76" s="26"/>
    </row>
    <row r="77" spans="1:41" x14ac:dyDescent="0.3">
      <c r="A77" s="104" t="s">
        <v>173</v>
      </c>
      <c r="B77" s="120" t="s">
        <v>174</v>
      </c>
      <c r="C77" s="19" t="str">
        <f>IFERROR(VLOOKUP(A77,'[1]SHOPP UPL SFY2022 Combined OUT'!$A:$F,6,FALSE),IFERROR(VLOOKUP(A77,'[1]SHOPP UPL SFY2022 Combined INP'!$A:$F,6,FALSE),VLOOKUP(A77,'[1]DRG UPL SFY22 Combined'!$A:$J,10,FALSE)))</f>
        <v>No</v>
      </c>
      <c r="D77" s="18">
        <v>1</v>
      </c>
      <c r="E77" s="44">
        <v>0</v>
      </c>
      <c r="F77" s="21">
        <f t="shared" si="31"/>
        <v>248561.5215917766</v>
      </c>
      <c r="G77" s="22">
        <f>IFERROR(IF(C77="No",(VLOOKUP($A77,'[1]Cost UPL SFY22 Combine'!$B:$AS,17,FALSE)+VLOOKUP($A77,'[1]Cost UPL SFY22 Combine'!$B:$AS,18,FALSE)+VLOOKUP($A77,'[1]Cost UPL SFY22 Combine'!$B:$AS,19,FALSE)),(VLOOKUP($A77,'[1]DRG UPL SFY22 Combined'!$A:$AZ,18,FALSE)+VLOOKUP($A77,'[1]DRG UPL SFY22 Combined'!$A:$AZ,19,FALSE)+VLOOKUP($A77,'[1]DRG UPL SFY22 Combined'!$A:$AZ,22,FALSE))),0)</f>
        <v>23481.16</v>
      </c>
      <c r="H77" s="22"/>
      <c r="I77" s="22">
        <f t="shared" si="32"/>
        <v>23481.16</v>
      </c>
      <c r="J77" s="23">
        <f t="shared" si="33"/>
        <v>0</v>
      </c>
      <c r="K77" s="22">
        <f>IFERROR(IF(C77="No",(VLOOKUP($A77,'[1]SHOPP UPL SFY2022 Combined INP'!$A:$AL,36,FALSE)),VLOOKUP($A77,'[1]DRG UPL SFY22 Combined'!$A:$AW,48,FALSE)),0)</f>
        <v>38022.247884825301</v>
      </c>
      <c r="L77" s="22">
        <f t="shared" si="34"/>
        <v>0</v>
      </c>
      <c r="M77" s="22">
        <f>(IFERROR(VLOOKUP($A77,'[1]CAH 101% of cost'!$A$3:$BJ$43,48,FALSE),0))</f>
        <v>132192</v>
      </c>
      <c r="N77" s="22">
        <f t="shared" si="46"/>
        <v>132192</v>
      </c>
      <c r="O77" s="22">
        <v>33048</v>
      </c>
      <c r="P77" s="22">
        <f t="shared" si="36"/>
        <v>33048</v>
      </c>
      <c r="Q77" s="22">
        <f t="shared" si="37"/>
        <v>33048</v>
      </c>
      <c r="R77" s="22">
        <f t="shared" si="38"/>
        <v>33048</v>
      </c>
      <c r="S77" s="22">
        <f t="shared" si="38"/>
        <v>33048</v>
      </c>
      <c r="T77" s="22">
        <v>0</v>
      </c>
      <c r="U77" s="22">
        <f t="shared" si="39"/>
        <v>-94169.752115174691</v>
      </c>
      <c r="V77" s="22"/>
      <c r="W77" s="22">
        <f>IFERROR(VLOOKUP($A77,'[1]Cost UPL SFY22 Combine'!$B:$AG,31,FALSE),0)+IFERROR(VLOOKUP($A77,'[1]Cost UPL SFY22 Combine'!$B:$AG,32,FALSE),0)</f>
        <v>225080.3615917766</v>
      </c>
      <c r="X77" s="23">
        <f t="shared" si="40"/>
        <v>0</v>
      </c>
      <c r="Y77" s="22">
        <f>IFERROR(VLOOKUP($A77,'[1]SHOPP UPL SFY2022 Combined OUT'!$A:$AH,33,FALSE),0)</f>
        <v>392154.96197753068</v>
      </c>
      <c r="Z77" s="24">
        <f t="shared" si="41"/>
        <v>0</v>
      </c>
      <c r="AA77" s="22">
        <f>(IFERROR(VLOOKUP(A77,'[1]CAH 101% of cost'!$A$3:$BP$43,64,FALSE),0))</f>
        <v>480596</v>
      </c>
      <c r="AB77" s="22">
        <f t="shared" si="42"/>
        <v>480596</v>
      </c>
      <c r="AC77" s="22">
        <v>120149</v>
      </c>
      <c r="AD77" s="22">
        <f t="shared" si="47"/>
        <v>120149</v>
      </c>
      <c r="AE77" s="22">
        <f t="shared" si="43"/>
        <v>120149</v>
      </c>
      <c r="AF77" s="22">
        <f t="shared" si="44"/>
        <v>120149</v>
      </c>
      <c r="AG77" s="22">
        <f t="shared" si="44"/>
        <v>120149</v>
      </c>
      <c r="AH77" s="22">
        <v>0</v>
      </c>
      <c r="AI77" s="22">
        <f t="shared" si="45"/>
        <v>-88441.038022469322</v>
      </c>
      <c r="AJ77" s="26"/>
      <c r="AO77" s="26"/>
    </row>
    <row r="78" spans="1:41" x14ac:dyDescent="0.3">
      <c r="A78" s="110" t="s">
        <v>175</v>
      </c>
      <c r="B78" s="120" t="s">
        <v>176</v>
      </c>
      <c r="C78" s="19" t="str">
        <f>IFERROR(VLOOKUP(A78,'[1]SHOPP UPL SFY2022 Combined OUT'!$A:$F,6,FALSE),IFERROR(VLOOKUP(A78,'[1]SHOPP UPL SFY2022 Combined INP'!$A:$F,6,FALSE),VLOOKUP(A78,'[1]DRG UPL SFY22 Combined'!$A:$J,10,FALSE)))</f>
        <v>No</v>
      </c>
      <c r="D78" s="18">
        <v>1</v>
      </c>
      <c r="E78" s="44">
        <v>0</v>
      </c>
      <c r="F78" s="21">
        <f t="shared" si="31"/>
        <v>359405.56</v>
      </c>
      <c r="G78" s="22">
        <f>IFERROR(IF(C78="No",(VLOOKUP($A78,'[1]Cost UPL SFY22 Combine'!$B:$AS,17,FALSE)+VLOOKUP($A78,'[1]Cost UPL SFY22 Combine'!$B:$AS,18,FALSE)+VLOOKUP($A78,'[1]Cost UPL SFY22 Combine'!$B:$AS,19,FALSE)),(VLOOKUP($A78,'[1]DRG UPL SFY22 Combined'!$A:$AZ,18,FALSE)+VLOOKUP($A78,'[1]DRG UPL SFY22 Combined'!$A:$AZ,19,FALSE)+VLOOKUP($A78,'[1]DRG UPL SFY22 Combined'!$A:$AZ,22,FALSE))),0)</f>
        <v>189521.69</v>
      </c>
      <c r="H78" s="22"/>
      <c r="I78" s="22">
        <f t="shared" si="32"/>
        <v>189521.69</v>
      </c>
      <c r="J78" s="23">
        <f t="shared" si="33"/>
        <v>0</v>
      </c>
      <c r="K78" s="22">
        <f>IFERROR(IF(C78="No",(VLOOKUP($A78,'[1]SHOPP UPL SFY2022 Combined INP'!$A:$AL,36,FALSE)),VLOOKUP($A78,'[1]DRG UPL SFY22 Combined'!$A:$AW,48,FALSE)),0)</f>
        <v>510576.0674181034</v>
      </c>
      <c r="L78" s="22">
        <f t="shared" si="34"/>
        <v>0</v>
      </c>
      <c r="M78" s="22">
        <f>(IFERROR(VLOOKUP($A78,'[1]CAH 101% of cost'!$A$3:$BJ$43,48,FALSE),0))</f>
        <v>255367</v>
      </c>
      <c r="N78" s="22">
        <f t="shared" si="46"/>
        <v>255367</v>
      </c>
      <c r="O78" s="22">
        <v>63841.75</v>
      </c>
      <c r="P78" s="22">
        <f t="shared" si="36"/>
        <v>63841.75</v>
      </c>
      <c r="Q78" s="22">
        <f t="shared" si="37"/>
        <v>63841.75</v>
      </c>
      <c r="R78" s="22">
        <f t="shared" si="38"/>
        <v>63841.75</v>
      </c>
      <c r="S78" s="22">
        <f t="shared" si="38"/>
        <v>63841.75</v>
      </c>
      <c r="T78" s="22">
        <v>0</v>
      </c>
      <c r="U78" s="22">
        <f t="shared" si="39"/>
        <v>255209.0674181034</v>
      </c>
      <c r="V78" s="22"/>
      <c r="W78" s="22">
        <f>IFERROR(VLOOKUP($A78,'[1]Cost UPL SFY22 Combine'!$B:$AG,31,FALSE),0)+IFERROR(VLOOKUP($A78,'[1]Cost UPL SFY22 Combine'!$B:$AG,32,FALSE),0)</f>
        <v>169883.87</v>
      </c>
      <c r="X78" s="23">
        <f t="shared" si="40"/>
        <v>0</v>
      </c>
      <c r="Y78" s="22">
        <f>IFERROR(VLOOKUP($A78,'[1]SHOPP UPL SFY2022 Combined OUT'!$A:$AH,33,FALSE),0)</f>
        <v>608948.72142102639</v>
      </c>
      <c r="Z78" s="24">
        <f t="shared" si="41"/>
        <v>0</v>
      </c>
      <c r="AA78" s="22">
        <f>(IFERROR(VLOOKUP(A78,'[1]CAH 101% of cost'!$A$3:$BP$43,64,FALSE),0))</f>
        <v>436762</v>
      </c>
      <c r="AB78" s="22">
        <f t="shared" si="42"/>
        <v>436762</v>
      </c>
      <c r="AC78" s="22">
        <v>109190.5</v>
      </c>
      <c r="AD78" s="22">
        <f t="shared" si="47"/>
        <v>109190.5</v>
      </c>
      <c r="AE78" s="22">
        <f t="shared" si="43"/>
        <v>109190.5</v>
      </c>
      <c r="AF78" s="22">
        <f t="shared" si="44"/>
        <v>109190.5</v>
      </c>
      <c r="AG78" s="22">
        <f t="shared" si="44"/>
        <v>109190.5</v>
      </c>
      <c r="AH78" s="22">
        <v>0</v>
      </c>
      <c r="AI78" s="22">
        <f t="shared" si="45"/>
        <v>172186.72142102639</v>
      </c>
      <c r="AJ78" s="26"/>
      <c r="AO78" s="26"/>
    </row>
    <row r="79" spans="1:41" x14ac:dyDescent="0.3">
      <c r="A79" s="104" t="s">
        <v>177</v>
      </c>
      <c r="B79" s="120" t="s">
        <v>178</v>
      </c>
      <c r="C79" s="19" t="str">
        <f>IFERROR(VLOOKUP(A79,'[1]SHOPP UPL SFY2022 Combined OUT'!$A:$F,6,FALSE),IFERROR(VLOOKUP(A79,'[1]SHOPP UPL SFY2022 Combined INP'!$A:$F,6,FALSE),VLOOKUP(A79,'[1]DRG UPL SFY22 Combined'!$A:$J,10,FALSE)))</f>
        <v>No</v>
      </c>
      <c r="D79" s="18">
        <v>1</v>
      </c>
      <c r="E79" s="44">
        <v>0</v>
      </c>
      <c r="F79" s="21">
        <f t="shared" si="31"/>
        <v>3109943.6474305931</v>
      </c>
      <c r="G79" s="22">
        <f>IFERROR(IF(C79="No",(VLOOKUP($A79,'[1]Cost UPL SFY22 Combine'!$B:$AS,17,FALSE)+VLOOKUP($A79,'[1]Cost UPL SFY22 Combine'!$B:$AS,18,FALSE)+VLOOKUP($A79,'[1]Cost UPL SFY22 Combine'!$B:$AS,19,FALSE)),(VLOOKUP($A79,'[1]DRG UPL SFY22 Combined'!$A:$AZ,18,FALSE)+VLOOKUP($A79,'[1]DRG UPL SFY22 Combined'!$A:$AZ,19,FALSE)+VLOOKUP($A79,'[1]DRG UPL SFY22 Combined'!$A:$AZ,22,FALSE))),0)</f>
        <v>368092.64</v>
      </c>
      <c r="H79" s="22"/>
      <c r="I79" s="22">
        <f t="shared" si="32"/>
        <v>368092.64</v>
      </c>
      <c r="J79" s="23">
        <f t="shared" si="33"/>
        <v>0</v>
      </c>
      <c r="K79" s="22">
        <f>IFERROR(IF(C79="No",(VLOOKUP($A79,'[1]SHOPP UPL SFY2022 Combined INP'!$A:$AL,36,FALSE)),VLOOKUP($A79,'[1]DRG UPL SFY22 Combined'!$A:$AW,48,FALSE)),0)</f>
        <v>169141.95948589972</v>
      </c>
      <c r="L79" s="22">
        <f t="shared" si="34"/>
        <v>0</v>
      </c>
      <c r="M79" s="22">
        <f>(IFERROR(VLOOKUP($A79,'[1]CAH 101% of cost'!$A$3:$BJ$43,48,FALSE),0))</f>
        <v>0</v>
      </c>
      <c r="N79" s="22">
        <f t="shared" si="46"/>
        <v>0</v>
      </c>
      <c r="O79" s="22">
        <v>0</v>
      </c>
      <c r="P79" s="22">
        <f t="shared" ref="P79:P81" si="48">N79*25%</f>
        <v>0</v>
      </c>
      <c r="Q79" s="22">
        <f t="shared" si="37"/>
        <v>0</v>
      </c>
      <c r="R79" s="22">
        <f t="shared" si="38"/>
        <v>0</v>
      </c>
      <c r="S79" s="22">
        <f t="shared" si="38"/>
        <v>0</v>
      </c>
      <c r="T79" s="22">
        <v>0</v>
      </c>
      <c r="U79" s="22">
        <f t="shared" si="39"/>
        <v>169141.95948589972</v>
      </c>
      <c r="V79" s="22"/>
      <c r="W79" s="22">
        <f>IFERROR(VLOOKUP($A79,'[1]Cost UPL SFY22 Combine'!$B:$AG,31,FALSE),0)+IFERROR(VLOOKUP($A79,'[1]Cost UPL SFY22 Combine'!$B:$AG,32,FALSE),0)</f>
        <v>2741851.007430593</v>
      </c>
      <c r="X79" s="23">
        <f t="shared" si="40"/>
        <v>0</v>
      </c>
      <c r="Y79" s="22">
        <f>IFERROR(VLOOKUP($A79,'[1]SHOPP UPL SFY2022 Combined OUT'!$A:$AH,33,FALSE),0)</f>
        <v>2791869.7988334592</v>
      </c>
      <c r="Z79" s="24">
        <f t="shared" si="41"/>
        <v>0</v>
      </c>
      <c r="AA79" s="22">
        <f>(IFERROR(VLOOKUP(A79,'[1]CAH 101% of cost'!$A$3:$BP$43,64,FALSE),0))</f>
        <v>2313373</v>
      </c>
      <c r="AB79" s="22">
        <f t="shared" si="42"/>
        <v>2313373</v>
      </c>
      <c r="AC79" s="22">
        <v>578343.25</v>
      </c>
      <c r="AD79" s="22">
        <f t="shared" si="47"/>
        <v>578343.25</v>
      </c>
      <c r="AE79" s="22">
        <f t="shared" si="43"/>
        <v>578343.25</v>
      </c>
      <c r="AF79" s="22">
        <f t="shared" si="44"/>
        <v>578343.25</v>
      </c>
      <c r="AG79" s="22">
        <f t="shared" si="44"/>
        <v>578343.25</v>
      </c>
      <c r="AH79" s="22">
        <v>0</v>
      </c>
      <c r="AI79" s="22">
        <f t="shared" si="45"/>
        <v>478496.79883345915</v>
      </c>
      <c r="AJ79" s="26"/>
      <c r="AO79" s="26"/>
    </row>
    <row r="80" spans="1:41" ht="13.5" customHeight="1" x14ac:dyDescent="0.3">
      <c r="A80" s="104" t="s">
        <v>179</v>
      </c>
      <c r="B80" s="120" t="s">
        <v>180</v>
      </c>
      <c r="C80" s="19" t="str">
        <f>IFERROR(VLOOKUP(A80,'[1]SHOPP UPL SFY2022 Combined OUT'!$A:$F,6,FALSE),IFERROR(VLOOKUP(A80,'[1]SHOPP UPL SFY2022 Combined INP'!$A:$F,6,FALSE),VLOOKUP(A80,'[1]DRG UPL SFY22 Combined'!$A:$J,10,FALSE)))</f>
        <v>No</v>
      </c>
      <c r="D80" s="18">
        <v>1</v>
      </c>
      <c r="E80" s="44">
        <v>0</v>
      </c>
      <c r="F80" s="21">
        <f t="shared" si="31"/>
        <v>160420.63206592196</v>
      </c>
      <c r="G80" s="22">
        <f>IFERROR(IF(C80="No",(VLOOKUP($A80,'[1]Cost UPL SFY22 Combine'!$B:$AS,17,FALSE)+VLOOKUP($A80,'[1]Cost UPL SFY22 Combine'!$B:$AS,18,FALSE)+VLOOKUP($A80,'[1]Cost UPL SFY22 Combine'!$B:$AS,19,FALSE)),(VLOOKUP($A80,'[1]DRG UPL SFY22 Combined'!$A:$AZ,18,FALSE)+VLOOKUP($A80,'[1]DRG UPL SFY22 Combined'!$A:$AZ,19,FALSE)+VLOOKUP($A80,'[1]DRG UPL SFY22 Combined'!$A:$AZ,22,FALSE))),0)</f>
        <v>0</v>
      </c>
      <c r="H80" s="22"/>
      <c r="I80" s="22">
        <f t="shared" si="32"/>
        <v>0</v>
      </c>
      <c r="J80" s="23">
        <f t="shared" si="33"/>
        <v>0</v>
      </c>
      <c r="K80" s="22">
        <f>IFERROR(IF(C80="No",(VLOOKUP($A80,'[1]SHOPP UPL SFY2022 Combined INP'!$A:$AL,36,FALSE)),VLOOKUP($A80,'[1]DRG UPL SFY22 Combined'!$A:$AW,48,FALSE)),0)</f>
        <v>18039.202217799302</v>
      </c>
      <c r="L80" s="22">
        <f t="shared" si="34"/>
        <v>0</v>
      </c>
      <c r="M80" s="22">
        <f>(IFERROR(VLOOKUP($A80,'[1]CAH 101% of cost'!$A$3:$BJ$43,48,FALSE),0))</f>
        <v>0</v>
      </c>
      <c r="N80" s="22">
        <f t="shared" si="46"/>
        <v>0</v>
      </c>
      <c r="O80" s="22">
        <v>0</v>
      </c>
      <c r="P80" s="22">
        <f t="shared" si="48"/>
        <v>0</v>
      </c>
      <c r="Q80" s="22">
        <f t="shared" si="37"/>
        <v>0</v>
      </c>
      <c r="R80" s="22">
        <f t="shared" si="38"/>
        <v>0</v>
      </c>
      <c r="S80" s="22">
        <f t="shared" si="38"/>
        <v>0</v>
      </c>
      <c r="T80" s="22">
        <v>0</v>
      </c>
      <c r="U80" s="22">
        <f t="shared" si="39"/>
        <v>18039.202217799302</v>
      </c>
      <c r="V80" s="22"/>
      <c r="W80" s="22">
        <f>IFERROR(VLOOKUP($A80,'[1]Cost UPL SFY22 Combine'!$B:$AG,31,FALSE),0)+IFERROR(VLOOKUP($A80,'[1]Cost UPL SFY22 Combine'!$B:$AG,32,FALSE),0)</f>
        <v>160420.63206592196</v>
      </c>
      <c r="X80" s="23">
        <f t="shared" si="40"/>
        <v>0</v>
      </c>
      <c r="Y80" s="22">
        <f>IFERROR(VLOOKUP($A80,'[1]SHOPP UPL SFY2022 Combined OUT'!$A:$AH,33,FALSE),0)</f>
        <v>1898406.2048220674</v>
      </c>
      <c r="Z80" s="24">
        <f t="shared" si="41"/>
        <v>0</v>
      </c>
      <c r="AA80" s="22">
        <f>(IFERROR(VLOOKUP(A80,'[1]CAH 101% of cost'!$A$3:$BP$43,64,FALSE),0))</f>
        <v>374189</v>
      </c>
      <c r="AB80" s="22">
        <f t="shared" si="42"/>
        <v>374189</v>
      </c>
      <c r="AC80" s="22">
        <v>93547.25</v>
      </c>
      <c r="AD80" s="22">
        <f t="shared" si="47"/>
        <v>93547.25</v>
      </c>
      <c r="AE80" s="22">
        <f t="shared" si="43"/>
        <v>93547.25</v>
      </c>
      <c r="AF80" s="22">
        <f t="shared" ref="AF80:AG95" si="49">ROUND($AB80*25%,2)</f>
        <v>93547.25</v>
      </c>
      <c r="AG80" s="22">
        <f t="shared" si="49"/>
        <v>93547.25</v>
      </c>
      <c r="AH80" s="22">
        <v>0</v>
      </c>
      <c r="AI80" s="22">
        <f t="shared" si="45"/>
        <v>1524217.2048220674</v>
      </c>
      <c r="AJ80" s="26"/>
      <c r="AO80" s="26"/>
    </row>
    <row r="81" spans="1:41" x14ac:dyDescent="0.3">
      <c r="A81" s="104" t="s">
        <v>181</v>
      </c>
      <c r="B81" s="120" t="s">
        <v>182</v>
      </c>
      <c r="C81" s="19" t="str">
        <f>IFERROR(VLOOKUP(A81,'[1]SHOPP UPL SFY2022 Combined OUT'!$A:$F,6,FALSE),IFERROR(VLOOKUP(A81,'[1]SHOPP UPL SFY2022 Combined INP'!$A:$F,6,FALSE),VLOOKUP(A81,'[1]DRG UPL SFY22 Combined'!$A:$J,10,FALSE)))</f>
        <v>No</v>
      </c>
      <c r="D81" s="18">
        <v>1</v>
      </c>
      <c r="E81" s="44">
        <v>0</v>
      </c>
      <c r="F81" s="21">
        <f t="shared" si="31"/>
        <v>351952.26005042647</v>
      </c>
      <c r="G81" s="22">
        <f>IFERROR(IF(C81="No",(VLOOKUP($A81,'[1]Cost UPL SFY22 Combine'!$B:$AS,17,FALSE)+VLOOKUP($A81,'[1]Cost UPL SFY22 Combine'!$B:$AS,18,FALSE)+VLOOKUP($A81,'[1]Cost UPL SFY22 Combine'!$B:$AS,19,FALSE)),(VLOOKUP($A81,'[1]DRG UPL SFY22 Combined'!$A:$AZ,18,FALSE)+VLOOKUP($A81,'[1]DRG UPL SFY22 Combined'!$A:$AZ,19,FALSE)+VLOOKUP($A81,'[1]DRG UPL SFY22 Combined'!$A:$AZ,22,FALSE))),0)</f>
        <v>99200.9</v>
      </c>
      <c r="H81" s="22"/>
      <c r="I81" s="22">
        <f t="shared" si="32"/>
        <v>99200.9</v>
      </c>
      <c r="J81" s="23">
        <f t="shared" si="33"/>
        <v>0</v>
      </c>
      <c r="K81" s="22">
        <f>IFERROR(IF(C81="No",(VLOOKUP($A81,'[1]SHOPP UPL SFY2022 Combined INP'!$A:$AL,36,FALSE)),VLOOKUP($A81,'[1]DRG UPL SFY22 Combined'!$A:$AW,48,FALSE)),0)</f>
        <v>478137.50011395779</v>
      </c>
      <c r="L81" s="22">
        <f t="shared" si="34"/>
        <v>0</v>
      </c>
      <c r="M81" s="22">
        <f>(IFERROR(VLOOKUP($A81,'[1]CAH 101% of cost'!$A$3:$BJ$43,48,FALSE),0))</f>
        <v>203280</v>
      </c>
      <c r="N81" s="22">
        <f t="shared" si="46"/>
        <v>203280</v>
      </c>
      <c r="O81" s="22">
        <v>50820</v>
      </c>
      <c r="P81" s="22">
        <f t="shared" si="48"/>
        <v>50820</v>
      </c>
      <c r="Q81" s="22">
        <f t="shared" si="37"/>
        <v>50820</v>
      </c>
      <c r="R81" s="22">
        <f t="shared" si="38"/>
        <v>50820</v>
      </c>
      <c r="S81" s="22">
        <f t="shared" si="38"/>
        <v>50820</v>
      </c>
      <c r="T81" s="22">
        <v>0</v>
      </c>
      <c r="U81" s="22">
        <f t="shared" si="39"/>
        <v>274857.50011395779</v>
      </c>
      <c r="V81" s="22"/>
      <c r="W81" s="22">
        <f>IFERROR(VLOOKUP($A81,'[1]Cost UPL SFY22 Combine'!$B:$AG,31,FALSE),0)+IFERROR(VLOOKUP($A81,'[1]Cost UPL SFY22 Combine'!$B:$AG,32,FALSE),0)</f>
        <v>252751.36005042645</v>
      </c>
      <c r="X81" s="23">
        <f t="shared" si="40"/>
        <v>0</v>
      </c>
      <c r="Y81" s="22">
        <f>IFERROR(VLOOKUP($A81,'[1]SHOPP UPL SFY2022 Combined OUT'!$A:$AH,33,FALSE),0)</f>
        <v>2403984.7242510575</v>
      </c>
      <c r="Z81" s="24">
        <f t="shared" si="41"/>
        <v>0</v>
      </c>
      <c r="AA81" s="22">
        <f>(IFERROR(VLOOKUP(A81,'[1]CAH 101% of cost'!$A$3:$BP$43,64,FALSE),0))</f>
        <v>764573</v>
      </c>
      <c r="AB81" s="22">
        <f t="shared" si="42"/>
        <v>764573</v>
      </c>
      <c r="AC81" s="22">
        <v>191143.25</v>
      </c>
      <c r="AD81" s="22">
        <f t="shared" si="47"/>
        <v>191143.25</v>
      </c>
      <c r="AE81" s="22">
        <f t="shared" si="43"/>
        <v>191143.25</v>
      </c>
      <c r="AF81" s="22">
        <f t="shared" si="49"/>
        <v>191143.25</v>
      </c>
      <c r="AG81" s="22">
        <f t="shared" si="49"/>
        <v>191143.25</v>
      </c>
      <c r="AH81" s="22">
        <v>0</v>
      </c>
      <c r="AI81" s="22">
        <f t="shared" si="45"/>
        <v>1639411.7242510575</v>
      </c>
      <c r="AJ81" s="26"/>
      <c r="AO81" s="26"/>
    </row>
    <row r="82" spans="1:41" x14ac:dyDescent="0.3">
      <c r="A82" s="45"/>
      <c r="B82" s="37"/>
      <c r="C82" s="19"/>
      <c r="D82" s="37"/>
      <c r="E82" s="44"/>
      <c r="F82" s="21"/>
      <c r="G82" s="22"/>
      <c r="H82" s="22"/>
      <c r="I82" s="22"/>
      <c r="J82" s="23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3"/>
      <c r="Y82" s="22"/>
      <c r="Z82" s="24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1:41" s="35" customFormat="1" hidden="1" x14ac:dyDescent="0.3">
      <c r="A83" s="27"/>
      <c r="B83" s="28" t="s">
        <v>183</v>
      </c>
      <c r="C83" s="29"/>
      <c r="D83" s="30"/>
      <c r="E83" s="31"/>
      <c r="F83" s="32"/>
      <c r="G83" s="32"/>
      <c r="H83" s="32"/>
      <c r="I83" s="32"/>
      <c r="J83" s="33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3"/>
      <c r="Y83" s="32"/>
      <c r="Z83" s="34"/>
      <c r="AA83" s="32"/>
      <c r="AB83" s="32"/>
      <c r="AC83" s="32"/>
      <c r="AD83" s="32"/>
      <c r="AE83" s="32"/>
      <c r="AF83" s="32"/>
      <c r="AG83" s="32"/>
      <c r="AH83" s="32"/>
      <c r="AI83" s="32"/>
      <c r="AK83" s="36"/>
      <c r="AL83" s="36"/>
    </row>
    <row r="84" spans="1:41" hidden="1" x14ac:dyDescent="0.3">
      <c r="A84" s="109" t="s">
        <v>184</v>
      </c>
      <c r="B84" s="125" t="s">
        <v>185</v>
      </c>
      <c r="C84" s="19" t="str">
        <f>IFERROR(VLOOKUP(A84,'[1]SHOPP UPL SFY2022 Combined OUT'!$A:$F,6,FALSE),IFERROR(VLOOKUP(A84,'[1]SHOPP UPL SFY2022 Combined INP'!$A:$F,6,FALSE),VLOOKUP(A84,'[1]DRG UPL SFY22 Combined'!$A:$J,10,FALSE)))</f>
        <v>Yes</v>
      </c>
      <c r="D84" s="18">
        <v>1</v>
      </c>
      <c r="E84" s="44">
        <v>0</v>
      </c>
      <c r="F84" s="21">
        <f t="shared" ref="F84:F108" si="50">G84+W84</f>
        <v>417303.18</v>
      </c>
      <c r="G84" s="22">
        <f>IFERROR(IF(C84="No",(VLOOKUP($A84,'[1]Cost UPL SFY22 Combine'!$B:$AS,17,FALSE)+VLOOKUP($A84,'[1]Cost UPL SFY22 Combine'!$B:$AS,18,FALSE)+VLOOKUP($A84,'[1]Cost UPL SFY22 Combine'!$B:$AS,19,FALSE)),(VLOOKUP($A84,'[1]DRG UPL SFY22 Combined'!$A:$AZ,18,FALSE)+VLOOKUP($A84,'[1]DRG UPL SFY22 Combined'!$A:$AZ,19,FALSE)+VLOOKUP($A84,'[1]DRG UPL SFY22 Combined'!$A:$AZ,22,FALSE))),0)</f>
        <v>417303.18</v>
      </c>
      <c r="H84" s="22"/>
      <c r="I84" s="22">
        <f>G84+H84</f>
        <v>417303.18</v>
      </c>
      <c r="J84" s="23">
        <f t="shared" ref="J84:J108" si="51">IF($E84=1,I84/$I$110,0)</f>
        <v>0</v>
      </c>
      <c r="K84" s="22">
        <f>IFERROR(IF(C84="No",(VLOOKUP($A84,'[1]SHOPP UPL SFY2022 Combined INP'!$A:$AL,36,FALSE)),VLOOKUP($A84,'[1]DRG UPL SFY22 Combined'!$A:$AW,48,FALSE)),0)</f>
        <v>-363541.09292874194</v>
      </c>
      <c r="L84" s="22">
        <f t="shared" ref="L84:L108" si="52">IF($E84=1,ROUND($J84*(L$113+L$114),0),0)</f>
        <v>0</v>
      </c>
      <c r="M84" s="22">
        <f>(IFERROR(VLOOKUP($A84,'[1]CAH 101% of cost'!$A$3:$BJ$43,48,FALSE),0))</f>
        <v>0</v>
      </c>
      <c r="N84" s="22">
        <f t="shared" ref="N84:N108" si="53">L84+M84</f>
        <v>0</v>
      </c>
      <c r="O84" s="22">
        <v>0</v>
      </c>
      <c r="P84" s="22">
        <f t="shared" ref="P84:P108" si="54">N84*23.6%</f>
        <v>0</v>
      </c>
      <c r="Q84" s="22">
        <f t="shared" ref="Q84:Q107" si="55">ROUND($N84*25%,2)-(O84-P84)</f>
        <v>0</v>
      </c>
      <c r="R84" s="22">
        <f>$N84*25%</f>
        <v>0</v>
      </c>
      <c r="S84" s="22">
        <f>$N84*25%</f>
        <v>0</v>
      </c>
      <c r="T84" s="22">
        <f>$N84*1.4%</f>
        <v>0</v>
      </c>
      <c r="U84" s="22">
        <f t="shared" ref="U84:U108" si="56">+K84-(L84+M84)</f>
        <v>-363541.09292874194</v>
      </c>
      <c r="V84" s="22"/>
      <c r="W84" s="22">
        <f>IFERROR(VLOOKUP($A84,'[1]Cost UPL SFY22 Combine'!$B:$AG,31,FALSE),0)+IFERROR(VLOOKUP($A84,'[1]Cost UPL SFY22 Combine'!$B:$AG,32,FALSE),0)</f>
        <v>0</v>
      </c>
      <c r="X84" s="23">
        <f t="shared" ref="X84:X108" si="57">IF($E84=1,W84/$W$110,0)</f>
        <v>0</v>
      </c>
      <c r="Y84" s="22">
        <f>IFERROR(VLOOKUP($A84,'[1]SHOPP UPL SFY2022 Combined OUT'!$A:$AH,33,FALSE),0)</f>
        <v>0</v>
      </c>
      <c r="Z84" s="24">
        <f t="shared" ref="Z84:Z108" si="58">IF($E84=1,ROUND($X84*(Z$113+Z$114),0),0)</f>
        <v>0</v>
      </c>
      <c r="AA84" s="22">
        <f>(IFERROR(VLOOKUP(A84,'[1]CAH 101% of cost'!$A$3:$BP$43,64,FALSE),0))</f>
        <v>0</v>
      </c>
      <c r="AB84" s="22">
        <f>Z84+AA84</f>
        <v>0</v>
      </c>
      <c r="AC84" s="22">
        <v>0</v>
      </c>
      <c r="AD84" s="22">
        <f t="shared" ref="AD84:AD107" si="59">AB84*23.6%</f>
        <v>0</v>
      </c>
      <c r="AE84" s="22">
        <f t="shared" ref="AE84:AE108" si="60">ROUND($AB84*25%,2)-(AC84-AD84)</f>
        <v>0</v>
      </c>
      <c r="AF84" s="22">
        <f>$AB84*25%</f>
        <v>0</v>
      </c>
      <c r="AG84" s="22">
        <f>$AB84*25%</f>
        <v>0</v>
      </c>
      <c r="AH84" s="22">
        <f>$AB84*1.4%</f>
        <v>0</v>
      </c>
      <c r="AI84" s="22">
        <f t="shared" ref="AI84:AI108" si="61">+Y84-(Z84+AA84)</f>
        <v>0</v>
      </c>
      <c r="AJ84" s="26"/>
    </row>
    <row r="85" spans="1:41" hidden="1" x14ac:dyDescent="0.3">
      <c r="A85" s="127" t="s">
        <v>186</v>
      </c>
      <c r="B85" s="128" t="str">
        <f>VLOOKUP($A85,'[2]SHOPP Cost UPL SFY2021 Separate'!$A:$K,5,FALSE)</f>
        <v>CENTER FOR ORTHOPAEDIC RECONSTRUCTION &amp; EXCELLENCE</v>
      </c>
      <c r="C85" s="19" t="str">
        <f>IFERROR(VLOOKUP(A85,'[1]SHOPP UPL SFY2022 Combined OUT'!$A:$F,6,FALSE),IFERROR(VLOOKUP(A85,'[1]SHOPP UPL SFY2022 Combined INP'!$A:$F,6,FALSE),VLOOKUP(A85,'[1]DRG UPL SFY22 Combined'!$A:$J,10,FALSE)))</f>
        <v>Yes</v>
      </c>
      <c r="D85" s="18">
        <v>1</v>
      </c>
      <c r="E85" s="44">
        <v>0</v>
      </c>
      <c r="F85" s="21">
        <f t="shared" si="50"/>
        <v>1103687.1000000001</v>
      </c>
      <c r="G85" s="22">
        <f>IFERROR(IF(C85="No",(VLOOKUP($A85,'[1]Cost UPL SFY22 Combine'!$B:$AS,17,FALSE)+VLOOKUP($A85,'[1]Cost UPL SFY22 Combine'!$B:$AS,18,FALSE)+VLOOKUP($A85,'[1]Cost UPL SFY22 Combine'!$B:$AS,19,FALSE)),(VLOOKUP($A85,'[1]DRG UPL SFY22 Combined'!$A:$AZ,18,FALSE)+VLOOKUP($A85,'[1]DRG UPL SFY22 Combined'!$A:$AZ,19,FALSE)+VLOOKUP($A85,'[1]DRG UPL SFY22 Combined'!$A:$AZ,22,FALSE))),0)</f>
        <v>1103687.1000000001</v>
      </c>
      <c r="H85" s="22"/>
      <c r="I85" s="22">
        <f t="shared" ref="I85:I108" si="62">G85+H85</f>
        <v>1103687.1000000001</v>
      </c>
      <c r="J85" s="23">
        <f t="shared" si="51"/>
        <v>0</v>
      </c>
      <c r="K85" s="22">
        <f>IFERROR(IF(C85="No",(VLOOKUP($A85,'[1]SHOPP UPL SFY2022 Combined INP'!$A:$AL,36,FALSE)),VLOOKUP($A85,'[1]DRG UPL SFY22 Combined'!$A:$AW,48,FALSE)),0)</f>
        <v>558747.52610975085</v>
      </c>
      <c r="L85" s="22">
        <f t="shared" si="52"/>
        <v>0</v>
      </c>
      <c r="M85" s="22">
        <f>(IFERROR(VLOOKUP($A85,'[1]CAH 101% of cost'!$A$3:$BJ$43,48,FALSE),0))</f>
        <v>0</v>
      </c>
      <c r="N85" s="22">
        <f t="shared" si="53"/>
        <v>0</v>
      </c>
      <c r="O85" s="22">
        <v>0</v>
      </c>
      <c r="P85" s="22">
        <f t="shared" si="54"/>
        <v>0</v>
      </c>
      <c r="Q85" s="22">
        <f t="shared" si="55"/>
        <v>0</v>
      </c>
      <c r="R85" s="22">
        <f t="shared" ref="R85:S108" si="63">$N85*25%</f>
        <v>0</v>
      </c>
      <c r="S85" s="22">
        <f t="shared" si="63"/>
        <v>0</v>
      </c>
      <c r="T85" s="22">
        <f t="shared" ref="T85:T108" si="64">$N85*1.4%</f>
        <v>0</v>
      </c>
      <c r="U85" s="22">
        <f t="shared" si="56"/>
        <v>558747.52610975085</v>
      </c>
      <c r="V85" s="22"/>
      <c r="W85" s="22">
        <f>IFERROR(VLOOKUP($A85,'[1]Cost UPL SFY22 Combine'!$B:$AG,31,FALSE),0)+IFERROR(VLOOKUP($A85,'[1]Cost UPL SFY22 Combine'!$B:$AG,32,FALSE),0)</f>
        <v>0</v>
      </c>
      <c r="X85" s="23">
        <f t="shared" si="57"/>
        <v>0</v>
      </c>
      <c r="Y85" s="22">
        <f>IFERROR(VLOOKUP($A85,'[1]SHOPP UPL SFY2022 Combined OUT'!$A:$AH,33,FALSE),0)</f>
        <v>1632717.2266300893</v>
      </c>
      <c r="Z85" s="24">
        <f t="shared" si="58"/>
        <v>0</v>
      </c>
      <c r="AA85" s="22">
        <f>(IFERROR(VLOOKUP(A85,'[1]CAH 101% of cost'!$A$3:$BP$43,64,FALSE),0))</f>
        <v>0</v>
      </c>
      <c r="AB85" s="22">
        <f t="shared" ref="AB85:AB108" si="65">Z85+AA85</f>
        <v>0</v>
      </c>
      <c r="AC85" s="22">
        <v>0</v>
      </c>
      <c r="AD85" s="22">
        <f t="shared" si="59"/>
        <v>0</v>
      </c>
      <c r="AE85" s="22">
        <f t="shared" si="60"/>
        <v>0</v>
      </c>
      <c r="AF85" s="22">
        <f t="shared" ref="AF85:AG103" si="66">$AB85*25%</f>
        <v>0</v>
      </c>
      <c r="AG85" s="22">
        <f t="shared" si="66"/>
        <v>0</v>
      </c>
      <c r="AH85" s="22">
        <f t="shared" ref="AH85:AH108" si="67">$AB85*1.4%</f>
        <v>0</v>
      </c>
      <c r="AI85" s="22">
        <f t="shared" si="61"/>
        <v>1632717.2266300893</v>
      </c>
      <c r="AJ85" s="26"/>
    </row>
    <row r="86" spans="1:41" hidden="1" x14ac:dyDescent="0.3">
      <c r="A86" s="129" t="s">
        <v>187</v>
      </c>
      <c r="B86" s="129" t="s">
        <v>188</v>
      </c>
      <c r="C86" s="19" t="str">
        <f>IFERROR(VLOOKUP(A86,'[1]SHOPP UPL SFY2022 Combined OUT'!$A:$F,6,FALSE),IFERROR(VLOOKUP(A86,'[1]SHOPP UPL SFY2022 Combined INP'!$A:$F,6,FALSE),VLOOKUP(A86,'[1]DRG UPL SFY22 Combined'!$A:$J,10,FALSE)))</f>
        <v>Yes</v>
      </c>
      <c r="D86" s="18">
        <v>1</v>
      </c>
      <c r="E86" s="44">
        <v>0</v>
      </c>
      <c r="F86" s="21">
        <f t="shared" si="50"/>
        <v>3667205.8738185707</v>
      </c>
      <c r="G86" s="22">
        <f>IFERROR(IF(C86="No",(VLOOKUP($A86,'[1]Cost UPL SFY22 Combine'!$B:$AS,17,FALSE)+VLOOKUP($A86,'[1]Cost UPL SFY22 Combine'!$B:$AS,18,FALSE)+VLOOKUP($A86,'[1]Cost UPL SFY22 Combine'!$B:$AS,19,FALSE)),(VLOOKUP($A86,'[1]DRG UPL SFY22 Combined'!$A:$AZ,18,FALSE)+VLOOKUP($A86,'[1]DRG UPL SFY22 Combined'!$A:$AZ,19,FALSE)+VLOOKUP($A86,'[1]DRG UPL SFY22 Combined'!$A:$AZ,22,FALSE))),0)</f>
        <v>535880.34</v>
      </c>
      <c r="H86" s="22"/>
      <c r="I86" s="22">
        <f t="shared" si="62"/>
        <v>535880.34</v>
      </c>
      <c r="J86" s="23">
        <f t="shared" si="51"/>
        <v>0</v>
      </c>
      <c r="K86" s="22">
        <f>IFERROR(IF(C86="No",(VLOOKUP($A86,'[1]SHOPP UPL SFY2022 Combined INP'!$A:$AL,36,FALSE)),VLOOKUP($A86,'[1]DRG UPL SFY22 Combined'!$A:$AW,48,FALSE)),0)</f>
        <v>271735.30732649285</v>
      </c>
      <c r="L86" s="22">
        <f t="shared" si="52"/>
        <v>0</v>
      </c>
      <c r="M86" s="22">
        <f>(IFERROR(VLOOKUP($A86,'[1]CAH 101% of cost'!$A$3:$BJ$43,48,FALSE),0))</f>
        <v>0</v>
      </c>
      <c r="N86" s="22">
        <f t="shared" si="53"/>
        <v>0</v>
      </c>
      <c r="O86" s="22">
        <v>0</v>
      </c>
      <c r="P86" s="22">
        <f t="shared" si="54"/>
        <v>0</v>
      </c>
      <c r="Q86" s="22">
        <f t="shared" si="55"/>
        <v>0</v>
      </c>
      <c r="R86" s="22">
        <f t="shared" si="63"/>
        <v>0</v>
      </c>
      <c r="S86" s="22">
        <f t="shared" si="63"/>
        <v>0</v>
      </c>
      <c r="T86" s="22">
        <f t="shared" si="64"/>
        <v>0</v>
      </c>
      <c r="U86" s="22">
        <f t="shared" si="56"/>
        <v>271735.30732649285</v>
      </c>
      <c r="V86" s="22"/>
      <c r="W86" s="22">
        <f>IFERROR(VLOOKUP($A86,'[1]Cost UPL SFY22 Combine'!$B:$AG,31,FALSE),0)+IFERROR(VLOOKUP($A86,'[1]Cost UPL SFY22 Combine'!$B:$AG,32,FALSE),0)</f>
        <v>3131325.5338185709</v>
      </c>
      <c r="X86" s="23">
        <f t="shared" si="57"/>
        <v>0</v>
      </c>
      <c r="Y86" s="22">
        <f>IFERROR(VLOOKUP($A86,'[1]SHOPP UPL SFY2022 Combined OUT'!$A:$AH,33,FALSE),0)</f>
        <v>544082.27496392839</v>
      </c>
      <c r="Z86" s="24">
        <f t="shared" si="58"/>
        <v>0</v>
      </c>
      <c r="AA86" s="22">
        <f>(IFERROR(VLOOKUP(A86,'[1]CAH 101% of cost'!$A$3:$BP$43,64,FALSE),0))</f>
        <v>0</v>
      </c>
      <c r="AB86" s="22">
        <f t="shared" si="65"/>
        <v>0</v>
      </c>
      <c r="AC86" s="22">
        <v>0</v>
      </c>
      <c r="AD86" s="22">
        <f t="shared" si="59"/>
        <v>0</v>
      </c>
      <c r="AE86" s="22">
        <f t="shared" si="60"/>
        <v>0</v>
      </c>
      <c r="AF86" s="22">
        <f t="shared" si="66"/>
        <v>0</v>
      </c>
      <c r="AG86" s="22">
        <f t="shared" si="66"/>
        <v>0</v>
      </c>
      <c r="AH86" s="22">
        <f t="shared" si="67"/>
        <v>0</v>
      </c>
      <c r="AI86" s="22">
        <f t="shared" si="61"/>
        <v>544082.27496392839</v>
      </c>
      <c r="AJ86" s="26"/>
    </row>
    <row r="87" spans="1:41" hidden="1" x14ac:dyDescent="0.3">
      <c r="A87" s="129" t="s">
        <v>189</v>
      </c>
      <c r="B87" s="130" t="str">
        <f>VLOOKUP($A87,'[3]DRG UPL SFY21 Seperate'!$A:$V,3,FALSE)</f>
        <v>COMMUNITY HOSPITAL, LLC</v>
      </c>
      <c r="C87" s="19" t="str">
        <f>IFERROR(VLOOKUP(A87,'[1]SHOPP UPL SFY2022 Combined OUT'!$A:$F,6,FALSE),IFERROR(VLOOKUP(A87,'[1]SHOPP UPL SFY2022 Combined INP'!$A:$F,6,FALSE),VLOOKUP(A87,'[1]DRG UPL SFY22 Combined'!$A:$J,10,FALSE)))</f>
        <v>Yes</v>
      </c>
      <c r="D87" s="18">
        <v>1</v>
      </c>
      <c r="E87" s="44">
        <v>0</v>
      </c>
      <c r="F87" s="21">
        <f t="shared" si="50"/>
        <v>962628.77007584344</v>
      </c>
      <c r="G87" s="22">
        <f>IFERROR(IF(C87="No",(VLOOKUP($A87,'[1]Cost UPL SFY22 Combine'!$B:$AS,17,FALSE)+VLOOKUP($A87,'[1]Cost UPL SFY22 Combine'!$B:$AS,18,FALSE)+VLOOKUP($A87,'[1]Cost UPL SFY22 Combine'!$B:$AS,19,FALSE)),(VLOOKUP($A87,'[1]DRG UPL SFY22 Combined'!$A:$AZ,18,FALSE)+VLOOKUP($A87,'[1]DRG UPL SFY22 Combined'!$A:$AZ,19,FALSE)+VLOOKUP($A87,'[1]DRG UPL SFY22 Combined'!$A:$AZ,22,FALSE))),0)</f>
        <v>194456.03999999998</v>
      </c>
      <c r="H87" s="22"/>
      <c r="I87" s="22">
        <f t="shared" si="62"/>
        <v>194456.03999999998</v>
      </c>
      <c r="J87" s="23">
        <f t="shared" si="51"/>
        <v>0</v>
      </c>
      <c r="K87" s="22">
        <f>IFERROR(IF(C87="No",(VLOOKUP($A87,'[1]SHOPP UPL SFY2022 Combined INP'!$A:$AL,36,FALSE)),VLOOKUP($A87,'[1]DRG UPL SFY22 Combined'!$A:$AW,48,FALSE)),0)</f>
        <v>98371.989217083028</v>
      </c>
      <c r="L87" s="22">
        <f t="shared" si="52"/>
        <v>0</v>
      </c>
      <c r="M87" s="22">
        <f>(IFERROR(VLOOKUP($A87,'[1]CAH 101% of cost'!$A$3:$BJ$43,48,FALSE),0))</f>
        <v>0</v>
      </c>
      <c r="N87" s="22">
        <f t="shared" si="53"/>
        <v>0</v>
      </c>
      <c r="O87" s="22">
        <v>0</v>
      </c>
      <c r="P87" s="22">
        <f t="shared" si="54"/>
        <v>0</v>
      </c>
      <c r="Q87" s="22">
        <f t="shared" si="55"/>
        <v>0</v>
      </c>
      <c r="R87" s="22">
        <f t="shared" si="63"/>
        <v>0</v>
      </c>
      <c r="S87" s="22">
        <f t="shared" si="63"/>
        <v>0</v>
      </c>
      <c r="T87" s="22">
        <f t="shared" si="64"/>
        <v>0</v>
      </c>
      <c r="U87" s="22">
        <f t="shared" si="56"/>
        <v>98371.989217083028</v>
      </c>
      <c r="V87" s="22"/>
      <c r="W87" s="22">
        <f>IFERROR(VLOOKUP($A87,'[1]Cost UPL SFY22 Combine'!$B:$AG,31,FALSE),0)+IFERROR(VLOOKUP($A87,'[1]Cost UPL SFY22 Combine'!$B:$AG,32,FALSE),0)</f>
        <v>768172.73007584352</v>
      </c>
      <c r="X87" s="23">
        <f t="shared" si="57"/>
        <v>0</v>
      </c>
      <c r="Y87" s="22">
        <f>IFERROR(VLOOKUP($A87,'[1]SHOPP UPL SFY2022 Combined OUT'!$A:$AH,33,FALSE),0)</f>
        <v>0</v>
      </c>
      <c r="Z87" s="24">
        <f t="shared" si="58"/>
        <v>0</v>
      </c>
      <c r="AA87" s="22">
        <f>(IFERROR(VLOOKUP(A87,'[1]CAH 101% of cost'!$A$3:$BP$43,64,FALSE),0))</f>
        <v>0</v>
      </c>
      <c r="AB87" s="22">
        <f t="shared" si="65"/>
        <v>0</v>
      </c>
      <c r="AC87" s="22">
        <v>0</v>
      </c>
      <c r="AD87" s="22">
        <f t="shared" si="59"/>
        <v>0</v>
      </c>
      <c r="AE87" s="22">
        <f t="shared" si="60"/>
        <v>0</v>
      </c>
      <c r="AF87" s="22">
        <f t="shared" si="66"/>
        <v>0</v>
      </c>
      <c r="AG87" s="22">
        <f t="shared" si="66"/>
        <v>0</v>
      </c>
      <c r="AH87" s="22">
        <f t="shared" si="67"/>
        <v>0</v>
      </c>
      <c r="AI87" s="22">
        <f t="shared" si="61"/>
        <v>0</v>
      </c>
      <c r="AJ87" s="26"/>
    </row>
    <row r="88" spans="1:41" hidden="1" x14ac:dyDescent="0.3">
      <c r="A88" s="109" t="s">
        <v>190</v>
      </c>
      <c r="B88" s="125" t="s">
        <v>191</v>
      </c>
      <c r="C88" s="19" t="str">
        <f>IFERROR(VLOOKUP(A88,'[1]SHOPP UPL SFY2022 Combined OUT'!$A:$F,6,FALSE),IFERROR(VLOOKUP(A88,'[1]SHOPP UPL SFY2022 Combined INP'!$A:$F,6,FALSE),VLOOKUP(A88,'[1]DRG UPL SFY22 Combined'!$A:$J,10,FALSE)))</f>
        <v>Yes</v>
      </c>
      <c r="D88" s="18">
        <v>1</v>
      </c>
      <c r="E88" s="44">
        <v>0</v>
      </c>
      <c r="F88" s="21">
        <f t="shared" si="50"/>
        <v>2614373.39</v>
      </c>
      <c r="G88" s="22">
        <f>IFERROR(IF(C88="No",(VLOOKUP($A88,'[1]Cost UPL SFY22 Combine'!$B:$AS,17,FALSE)+VLOOKUP($A88,'[1]Cost UPL SFY22 Combine'!$B:$AS,18,FALSE)+VLOOKUP($A88,'[1]Cost UPL SFY22 Combine'!$B:$AS,19,FALSE)),(VLOOKUP($A88,'[1]DRG UPL SFY22 Combined'!$A:$AZ,18,FALSE)+VLOOKUP($A88,'[1]DRG UPL SFY22 Combined'!$A:$AZ,19,FALSE)+VLOOKUP($A88,'[1]DRG UPL SFY22 Combined'!$A:$AZ,22,FALSE))),0)</f>
        <v>2614373.39</v>
      </c>
      <c r="H88" s="22"/>
      <c r="I88" s="22">
        <f t="shared" si="62"/>
        <v>2614373.39</v>
      </c>
      <c r="J88" s="23">
        <f t="shared" si="51"/>
        <v>0</v>
      </c>
      <c r="K88" s="22">
        <f>IFERROR(IF(C88="No",(VLOOKUP($A88,'[1]SHOPP UPL SFY2022 Combined INP'!$A:$AL,36,FALSE)),VLOOKUP($A88,'[1]DRG UPL SFY22 Combined'!$A:$AW,48,FALSE)),0)</f>
        <v>-238035.14164319215</v>
      </c>
      <c r="L88" s="22">
        <f t="shared" si="52"/>
        <v>0</v>
      </c>
      <c r="M88" s="22">
        <f>(IFERROR(VLOOKUP($A88,'[1]CAH 101% of cost'!$A$3:$BJ$43,48,FALSE),0))</f>
        <v>0</v>
      </c>
      <c r="N88" s="22">
        <f t="shared" si="53"/>
        <v>0</v>
      </c>
      <c r="O88" s="22">
        <v>0</v>
      </c>
      <c r="P88" s="22">
        <f t="shared" si="54"/>
        <v>0</v>
      </c>
      <c r="Q88" s="22">
        <f t="shared" si="55"/>
        <v>0</v>
      </c>
      <c r="R88" s="22">
        <f t="shared" si="63"/>
        <v>0</v>
      </c>
      <c r="S88" s="22">
        <f t="shared" si="63"/>
        <v>0</v>
      </c>
      <c r="T88" s="22">
        <f t="shared" si="64"/>
        <v>0</v>
      </c>
      <c r="U88" s="22">
        <f t="shared" si="56"/>
        <v>-238035.14164319215</v>
      </c>
      <c r="V88" s="22"/>
      <c r="W88" s="22">
        <f>IFERROR(VLOOKUP($A88,'[1]Cost UPL SFY22 Combine'!$B:$AG,31,FALSE),0)+IFERROR(VLOOKUP($A88,'[1]Cost UPL SFY22 Combine'!$B:$AG,32,FALSE),0)</f>
        <v>0</v>
      </c>
      <c r="X88" s="23">
        <f t="shared" si="57"/>
        <v>0</v>
      </c>
      <c r="Y88" s="22">
        <f>IFERROR(VLOOKUP($A88,'[1]SHOPP UPL SFY2022 Combined OUT'!$A:$AH,33,FALSE),0)</f>
        <v>0</v>
      </c>
      <c r="Z88" s="24">
        <f t="shared" si="58"/>
        <v>0</v>
      </c>
      <c r="AA88" s="22">
        <f>(IFERROR(VLOOKUP(A88,'[1]CAH 101% of cost'!$A$3:$BP$43,64,FALSE),0))</f>
        <v>0</v>
      </c>
      <c r="AB88" s="22">
        <f t="shared" si="65"/>
        <v>0</v>
      </c>
      <c r="AC88" s="22">
        <v>0</v>
      </c>
      <c r="AD88" s="22">
        <f t="shared" si="59"/>
        <v>0</v>
      </c>
      <c r="AE88" s="22">
        <f t="shared" si="60"/>
        <v>0</v>
      </c>
      <c r="AF88" s="22">
        <f t="shared" si="66"/>
        <v>0</v>
      </c>
      <c r="AG88" s="22">
        <f t="shared" si="66"/>
        <v>0</v>
      </c>
      <c r="AH88" s="22">
        <f t="shared" si="67"/>
        <v>0</v>
      </c>
      <c r="AI88" s="22">
        <f t="shared" si="61"/>
        <v>0</v>
      </c>
      <c r="AJ88" s="26"/>
    </row>
    <row r="89" spans="1:41" hidden="1" x14ac:dyDescent="0.3">
      <c r="A89" s="109" t="s">
        <v>192</v>
      </c>
      <c r="B89" s="125" t="s">
        <v>193</v>
      </c>
      <c r="C89" s="19" t="str">
        <f>IFERROR(VLOOKUP(A89,'[1]SHOPP UPL SFY2022 Combined OUT'!$A:$F,6,FALSE),IFERROR(VLOOKUP(A89,'[1]SHOPP UPL SFY2022 Combined INP'!$A:$F,6,FALSE),VLOOKUP(A89,'[1]DRG UPL SFY22 Combined'!$A:$J,10,FALSE)))</f>
        <v>Yes</v>
      </c>
      <c r="D89" s="18">
        <v>1</v>
      </c>
      <c r="E89" s="44">
        <v>0</v>
      </c>
      <c r="F89" s="21">
        <f t="shared" si="50"/>
        <v>2064201.08</v>
      </c>
      <c r="G89" s="22">
        <f>IFERROR(IF(C89="No",(VLOOKUP($A89,'[1]Cost UPL SFY22 Combine'!$B:$AS,17,FALSE)+VLOOKUP($A89,'[1]Cost UPL SFY22 Combine'!$B:$AS,18,FALSE)+VLOOKUP($A89,'[1]Cost UPL SFY22 Combine'!$B:$AS,19,FALSE)),(VLOOKUP($A89,'[1]DRG UPL SFY22 Combined'!$A:$AZ,18,FALSE)+VLOOKUP($A89,'[1]DRG UPL SFY22 Combined'!$A:$AZ,19,FALSE)+VLOOKUP($A89,'[1]DRG UPL SFY22 Combined'!$A:$AZ,22,FALSE))),0)</f>
        <v>2064201.08</v>
      </c>
      <c r="H89" s="22"/>
      <c r="I89" s="22">
        <f t="shared" si="62"/>
        <v>2064201.08</v>
      </c>
      <c r="J89" s="23">
        <f t="shared" si="51"/>
        <v>0</v>
      </c>
      <c r="K89" s="22">
        <f>IFERROR(IF(C89="No",(VLOOKUP($A89,'[1]SHOPP UPL SFY2022 Combined INP'!$A:$AL,36,FALSE)),VLOOKUP($A89,'[1]DRG UPL SFY22 Combined'!$A:$AW,48,FALSE)),0)</f>
        <v>40862.922599687241</v>
      </c>
      <c r="L89" s="22">
        <f t="shared" si="52"/>
        <v>0</v>
      </c>
      <c r="M89" s="22">
        <f>(IFERROR(VLOOKUP($A89,'[1]CAH 101% of cost'!$A$3:$BJ$43,48,FALSE),0))</f>
        <v>0</v>
      </c>
      <c r="N89" s="22">
        <f t="shared" si="53"/>
        <v>0</v>
      </c>
      <c r="O89" s="22">
        <v>0</v>
      </c>
      <c r="P89" s="22">
        <f t="shared" si="54"/>
        <v>0</v>
      </c>
      <c r="Q89" s="22">
        <f t="shared" si="55"/>
        <v>0</v>
      </c>
      <c r="R89" s="22">
        <f t="shared" si="63"/>
        <v>0</v>
      </c>
      <c r="S89" s="22">
        <f t="shared" si="63"/>
        <v>0</v>
      </c>
      <c r="T89" s="22">
        <f t="shared" si="64"/>
        <v>0</v>
      </c>
      <c r="U89" s="22">
        <f t="shared" si="56"/>
        <v>40862.922599687241</v>
      </c>
      <c r="V89" s="22"/>
      <c r="W89" s="22">
        <f>IFERROR(VLOOKUP($A89,'[1]Cost UPL SFY22 Combine'!$B:$AG,31,FALSE),0)+IFERROR(VLOOKUP($A89,'[1]Cost UPL SFY22 Combine'!$B:$AG,32,FALSE),0)</f>
        <v>0</v>
      </c>
      <c r="X89" s="23">
        <f t="shared" si="57"/>
        <v>0</v>
      </c>
      <c r="Y89" s="22">
        <f>IFERROR(VLOOKUP($A89,'[1]SHOPP UPL SFY2022 Combined OUT'!$A:$AH,33,FALSE),0)</f>
        <v>0</v>
      </c>
      <c r="Z89" s="24">
        <f t="shared" si="58"/>
        <v>0</v>
      </c>
      <c r="AA89" s="22">
        <f>(IFERROR(VLOOKUP(A89,'[1]CAH 101% of cost'!$A$3:$BP$43,64,FALSE),0))</f>
        <v>0</v>
      </c>
      <c r="AB89" s="22">
        <f t="shared" si="65"/>
        <v>0</v>
      </c>
      <c r="AC89" s="22">
        <v>0</v>
      </c>
      <c r="AD89" s="22">
        <f t="shared" si="59"/>
        <v>0</v>
      </c>
      <c r="AE89" s="22">
        <f t="shared" si="60"/>
        <v>0</v>
      </c>
      <c r="AF89" s="22">
        <f t="shared" si="66"/>
        <v>0</v>
      </c>
      <c r="AG89" s="22">
        <f t="shared" si="66"/>
        <v>0</v>
      </c>
      <c r="AH89" s="22">
        <f t="shared" si="67"/>
        <v>0</v>
      </c>
      <c r="AI89" s="22">
        <f t="shared" si="61"/>
        <v>0</v>
      </c>
      <c r="AJ89" s="26"/>
    </row>
    <row r="90" spans="1:41" hidden="1" x14ac:dyDescent="0.3">
      <c r="A90" s="129" t="s">
        <v>194</v>
      </c>
      <c r="B90" s="129" t="s">
        <v>195</v>
      </c>
      <c r="C90" s="19" t="str">
        <f>IFERROR(VLOOKUP(A90,'[1]SHOPP UPL SFY2022 Combined OUT'!$A:$F,6,FALSE),IFERROR(VLOOKUP(A90,'[1]SHOPP UPL SFY2022 Combined INP'!$A:$F,6,FALSE),VLOOKUP(A90,'[1]DRG UPL SFY22 Combined'!$A:$J,10,FALSE)))</f>
        <v>Yes</v>
      </c>
      <c r="D90" s="18">
        <v>1</v>
      </c>
      <c r="E90" s="44">
        <v>0</v>
      </c>
      <c r="F90" s="21">
        <f t="shared" si="50"/>
        <v>2019580.2200000002</v>
      </c>
      <c r="G90" s="22">
        <f>IFERROR(IF(C90="No",(VLOOKUP($A90,'[1]Cost UPL SFY22 Combine'!$B:$AS,17,FALSE)+VLOOKUP($A90,'[1]Cost UPL SFY22 Combine'!$B:$AS,18,FALSE)+VLOOKUP($A90,'[1]Cost UPL SFY22 Combine'!$B:$AS,19,FALSE)),(VLOOKUP($A90,'[1]DRG UPL SFY22 Combined'!$A:$AZ,18,FALSE)+VLOOKUP($A90,'[1]DRG UPL SFY22 Combined'!$A:$AZ,19,FALSE)+VLOOKUP($A90,'[1]DRG UPL SFY22 Combined'!$A:$AZ,22,FALSE))),0)</f>
        <v>1588998.0500000003</v>
      </c>
      <c r="H90" s="22"/>
      <c r="I90" s="22">
        <f t="shared" si="62"/>
        <v>1588998.0500000003</v>
      </c>
      <c r="J90" s="23">
        <f t="shared" si="51"/>
        <v>0</v>
      </c>
      <c r="K90" s="22">
        <f>IFERROR(IF(C90="No",(VLOOKUP($A90,'[1]SHOPP UPL SFY2022 Combined INP'!$A:$AL,36,FALSE)),VLOOKUP($A90,'[1]DRG UPL SFY22 Combined'!$A:$AW,48,FALSE)),0)</f>
        <v>9604629.3875053413</v>
      </c>
      <c r="L90" s="22">
        <f t="shared" si="52"/>
        <v>0</v>
      </c>
      <c r="M90" s="22">
        <f>(IFERROR(VLOOKUP($A90,'[1]CAH 101% of cost'!$A$3:$BJ$43,48,FALSE),0))</f>
        <v>0</v>
      </c>
      <c r="N90" s="22">
        <f t="shared" si="53"/>
        <v>0</v>
      </c>
      <c r="O90" s="22">
        <v>0</v>
      </c>
      <c r="P90" s="22">
        <f t="shared" si="54"/>
        <v>0</v>
      </c>
      <c r="Q90" s="22">
        <f t="shared" si="55"/>
        <v>0</v>
      </c>
      <c r="R90" s="22">
        <f t="shared" si="63"/>
        <v>0</v>
      </c>
      <c r="S90" s="22">
        <f t="shared" si="63"/>
        <v>0</v>
      </c>
      <c r="T90" s="22">
        <f t="shared" si="64"/>
        <v>0</v>
      </c>
      <c r="U90" s="22">
        <f t="shared" si="56"/>
        <v>9604629.3875053413</v>
      </c>
      <c r="V90" s="22"/>
      <c r="W90" s="22">
        <f>IFERROR(VLOOKUP($A90,'[1]Cost UPL SFY22 Combine'!$B:$AG,31,FALSE),0)+IFERROR(VLOOKUP($A90,'[1]Cost UPL SFY22 Combine'!$B:$AG,32,FALSE),0)</f>
        <v>430582.16999999993</v>
      </c>
      <c r="X90" s="23">
        <f t="shared" si="57"/>
        <v>0</v>
      </c>
      <c r="Y90" s="22">
        <f>IFERROR(VLOOKUP($A90,'[1]SHOPP UPL SFY2022 Combined OUT'!$A:$AH,33,FALSE),0)</f>
        <v>245107.1736995884</v>
      </c>
      <c r="Z90" s="24">
        <f t="shared" si="58"/>
        <v>0</v>
      </c>
      <c r="AA90" s="22">
        <f>(IFERROR(VLOOKUP(A90,'[1]CAH 101% of cost'!$A$3:$BP$43,64,FALSE),0))</f>
        <v>0</v>
      </c>
      <c r="AB90" s="22">
        <f t="shared" si="65"/>
        <v>0</v>
      </c>
      <c r="AC90" s="22">
        <v>0</v>
      </c>
      <c r="AD90" s="22">
        <f t="shared" si="59"/>
        <v>0</v>
      </c>
      <c r="AE90" s="22">
        <f t="shared" si="60"/>
        <v>0</v>
      </c>
      <c r="AF90" s="22">
        <f t="shared" si="66"/>
        <v>0</v>
      </c>
      <c r="AG90" s="22">
        <f t="shared" si="66"/>
        <v>0</v>
      </c>
      <c r="AH90" s="22">
        <f t="shared" si="67"/>
        <v>0</v>
      </c>
      <c r="AI90" s="22">
        <f t="shared" si="61"/>
        <v>245107.1736995884</v>
      </c>
      <c r="AJ90" s="26"/>
    </row>
    <row r="91" spans="1:41" hidden="1" x14ac:dyDescent="0.3">
      <c r="A91" s="118" t="s">
        <v>196</v>
      </c>
      <c r="B91" s="118" t="s">
        <v>197</v>
      </c>
      <c r="C91" s="19" t="str">
        <f>IFERROR(VLOOKUP(A91,'[1]SHOPP UPL SFY2022 Combined OUT'!$A:$F,6,FALSE),IFERROR(VLOOKUP(A91,'[1]SHOPP UPL SFY2022 Combined INP'!$A:$F,6,FALSE),VLOOKUP(A91,'[1]DRG UPL SFY22 Combined'!$A:$J,10,FALSE)))</f>
        <v>Yes</v>
      </c>
      <c r="D91" s="18">
        <v>1</v>
      </c>
      <c r="E91" s="44">
        <v>0</v>
      </c>
      <c r="F91" s="21">
        <f t="shared" si="50"/>
        <v>2140448.83</v>
      </c>
      <c r="G91" s="22">
        <f>IFERROR(IF(C91="No",(VLOOKUP($A91,'[1]Cost UPL SFY22 Combine'!$B:$AS,17,FALSE)+VLOOKUP($A91,'[1]Cost UPL SFY22 Combine'!$B:$AS,18,FALSE)+VLOOKUP($A91,'[1]Cost UPL SFY22 Combine'!$B:$AS,19,FALSE)),(VLOOKUP($A91,'[1]DRG UPL SFY22 Combined'!$A:$AZ,18,FALSE)+VLOOKUP($A91,'[1]DRG UPL SFY22 Combined'!$A:$AZ,19,FALSE)+VLOOKUP($A91,'[1]DRG UPL SFY22 Combined'!$A:$AZ,22,FALSE))),0)</f>
        <v>2140448.83</v>
      </c>
      <c r="H91" s="22"/>
      <c r="I91" s="22">
        <f t="shared" si="62"/>
        <v>2140448.83</v>
      </c>
      <c r="J91" s="23">
        <f t="shared" si="51"/>
        <v>0</v>
      </c>
      <c r="K91" s="22">
        <f>IFERROR(IF(C91="No",(VLOOKUP($A91,'[1]SHOPP UPL SFY2022 Combined INP'!$A:$AL,36,FALSE)),VLOOKUP($A91,'[1]DRG UPL SFY22 Combined'!$A:$AW,48,FALSE)),0)</f>
        <v>-106325.06003548345</v>
      </c>
      <c r="L91" s="22">
        <f t="shared" si="52"/>
        <v>0</v>
      </c>
      <c r="M91" s="22">
        <f>(IFERROR(VLOOKUP($A91,'[1]CAH 101% of cost'!$A$3:$BJ$43,48,FALSE),0))</f>
        <v>0</v>
      </c>
      <c r="N91" s="22">
        <f t="shared" si="53"/>
        <v>0</v>
      </c>
      <c r="O91" s="22">
        <v>0</v>
      </c>
      <c r="P91" s="22">
        <f t="shared" si="54"/>
        <v>0</v>
      </c>
      <c r="Q91" s="22">
        <f t="shared" si="55"/>
        <v>0</v>
      </c>
      <c r="R91" s="22">
        <f t="shared" si="63"/>
        <v>0</v>
      </c>
      <c r="S91" s="22">
        <f t="shared" si="63"/>
        <v>0</v>
      </c>
      <c r="T91" s="22">
        <f t="shared" si="64"/>
        <v>0</v>
      </c>
      <c r="U91" s="22">
        <f t="shared" si="56"/>
        <v>-106325.06003548345</v>
      </c>
      <c r="V91" s="22"/>
      <c r="W91" s="22">
        <f>IFERROR(VLOOKUP($A91,'[1]Cost UPL SFY22 Combine'!$B:$AG,31,FALSE),0)+IFERROR(VLOOKUP($A91,'[1]Cost UPL SFY22 Combine'!$B:$AG,32,FALSE),0)</f>
        <v>0</v>
      </c>
      <c r="X91" s="23">
        <f t="shared" si="57"/>
        <v>0</v>
      </c>
      <c r="Y91" s="22">
        <f>IFERROR(VLOOKUP($A91,'[1]SHOPP UPL SFY2022 Combined OUT'!$A:$AH,33,FALSE),0)</f>
        <v>0</v>
      </c>
      <c r="Z91" s="24">
        <f t="shared" si="58"/>
        <v>0</v>
      </c>
      <c r="AA91" s="22">
        <f>(IFERROR(VLOOKUP(A91,'[1]CAH 101% of cost'!$A$3:$BP$43,64,FALSE),0))</f>
        <v>0</v>
      </c>
      <c r="AB91" s="22">
        <f t="shared" si="65"/>
        <v>0</v>
      </c>
      <c r="AC91" s="22">
        <v>0</v>
      </c>
      <c r="AD91" s="22">
        <f t="shared" si="59"/>
        <v>0</v>
      </c>
      <c r="AE91" s="22">
        <f t="shared" si="60"/>
        <v>0</v>
      </c>
      <c r="AF91" s="22">
        <f t="shared" si="66"/>
        <v>0</v>
      </c>
      <c r="AG91" s="22">
        <f t="shared" si="66"/>
        <v>0</v>
      </c>
      <c r="AH91" s="22">
        <f t="shared" si="67"/>
        <v>0</v>
      </c>
      <c r="AI91" s="22">
        <f t="shared" si="61"/>
        <v>0</v>
      </c>
      <c r="AJ91" s="26"/>
    </row>
    <row r="92" spans="1:41" hidden="1" x14ac:dyDescent="0.3">
      <c r="A92" s="129" t="s">
        <v>198</v>
      </c>
      <c r="B92" s="129" t="s">
        <v>199</v>
      </c>
      <c r="C92" s="19" t="str">
        <f>IFERROR(VLOOKUP(A92,'[1]SHOPP UPL SFY2022 Combined OUT'!$A:$F,6,FALSE),IFERROR(VLOOKUP(A92,'[1]SHOPP UPL SFY2022 Combined INP'!$A:$F,6,FALSE),VLOOKUP(A92,'[1]DRG UPL SFY22 Combined'!$A:$J,10,FALSE)))</f>
        <v>Yes</v>
      </c>
      <c r="D92" s="18">
        <v>1</v>
      </c>
      <c r="E92" s="44">
        <v>0</v>
      </c>
      <c r="F92" s="21">
        <f t="shared" si="50"/>
        <v>1129158.2299999991</v>
      </c>
      <c r="G92" s="22">
        <f>IFERROR(IF(C92="No",(VLOOKUP($A92,'[1]Cost UPL SFY22 Combine'!$B:$AS,17,FALSE)+VLOOKUP($A92,'[1]Cost UPL SFY22 Combine'!$B:$AS,18,FALSE)+VLOOKUP($A92,'[1]Cost UPL SFY22 Combine'!$B:$AS,19,FALSE)),(VLOOKUP($A92,'[1]DRG UPL SFY22 Combined'!$A:$AZ,18,FALSE)+VLOOKUP($A92,'[1]DRG UPL SFY22 Combined'!$A:$AZ,19,FALSE)+VLOOKUP($A92,'[1]DRG UPL SFY22 Combined'!$A:$AZ,22,FALSE))),0)</f>
        <v>366030.53</v>
      </c>
      <c r="H92" s="22"/>
      <c r="I92" s="22">
        <f t="shared" si="62"/>
        <v>366030.53</v>
      </c>
      <c r="J92" s="23">
        <f t="shared" si="51"/>
        <v>0</v>
      </c>
      <c r="K92" s="22">
        <f>IFERROR(IF(C92="No",(VLOOKUP($A92,'[1]SHOPP UPL SFY2022 Combined INP'!$A:$AL,36,FALSE)),VLOOKUP($A92,'[1]DRG UPL SFY22 Combined'!$A:$AW,48,FALSE)),0)</f>
        <v>224428.11816459126</v>
      </c>
      <c r="L92" s="22">
        <f t="shared" si="52"/>
        <v>0</v>
      </c>
      <c r="M92" s="22">
        <f>(IFERROR(VLOOKUP($A92,'[1]CAH 101% of cost'!$A$3:$BJ$43,48,FALSE),0))</f>
        <v>0</v>
      </c>
      <c r="N92" s="22">
        <f t="shared" si="53"/>
        <v>0</v>
      </c>
      <c r="O92" s="22">
        <v>0</v>
      </c>
      <c r="P92" s="22">
        <f t="shared" si="54"/>
        <v>0</v>
      </c>
      <c r="Q92" s="22">
        <f t="shared" si="55"/>
        <v>0</v>
      </c>
      <c r="R92" s="22">
        <f t="shared" si="63"/>
        <v>0</v>
      </c>
      <c r="S92" s="22">
        <f t="shared" si="63"/>
        <v>0</v>
      </c>
      <c r="T92" s="22">
        <f t="shared" si="64"/>
        <v>0</v>
      </c>
      <c r="U92" s="22">
        <f t="shared" si="56"/>
        <v>224428.11816459126</v>
      </c>
      <c r="V92" s="22"/>
      <c r="W92" s="22">
        <f>IFERROR(VLOOKUP($A92,'[1]Cost UPL SFY22 Combine'!$B:$AG,31,FALSE),0)+IFERROR(VLOOKUP($A92,'[1]Cost UPL SFY22 Combine'!$B:$AG,32,FALSE),0)</f>
        <v>763127.69999999902</v>
      </c>
      <c r="X92" s="23">
        <f t="shared" si="57"/>
        <v>0</v>
      </c>
      <c r="Y92" s="22">
        <f>IFERROR(VLOOKUP($A92,'[1]SHOPP UPL SFY2022 Combined OUT'!$A:$AH,33,FALSE),0)</f>
        <v>322080.02371275926</v>
      </c>
      <c r="Z92" s="24">
        <f t="shared" si="58"/>
        <v>0</v>
      </c>
      <c r="AA92" s="22">
        <f>(IFERROR(VLOOKUP(A92,'[1]CAH 101% of cost'!$A$3:$BP$43,64,FALSE),0))</f>
        <v>0</v>
      </c>
      <c r="AB92" s="22">
        <f t="shared" si="65"/>
        <v>0</v>
      </c>
      <c r="AC92" s="22">
        <v>0</v>
      </c>
      <c r="AD92" s="22">
        <f t="shared" si="59"/>
        <v>0</v>
      </c>
      <c r="AE92" s="22">
        <f t="shared" si="60"/>
        <v>0</v>
      </c>
      <c r="AF92" s="22">
        <f t="shared" si="66"/>
        <v>0</v>
      </c>
      <c r="AG92" s="22">
        <f t="shared" si="66"/>
        <v>0</v>
      </c>
      <c r="AH92" s="22">
        <f t="shared" si="67"/>
        <v>0</v>
      </c>
      <c r="AI92" s="22">
        <f t="shared" si="61"/>
        <v>322080.02371275926</v>
      </c>
      <c r="AJ92" s="26"/>
    </row>
    <row r="93" spans="1:41" hidden="1" x14ac:dyDescent="0.3">
      <c r="A93" s="131" t="s">
        <v>200</v>
      </c>
      <c r="B93" s="128" t="str">
        <f>VLOOKUP($A93,'[2]SHOPP Cost UPL SFY2021 Separate'!$A:$K,5,FALSE)</f>
        <v>MCBRIDE CLINIC ORTHOPEDIC HOSPITAL LLC</v>
      </c>
      <c r="C93" s="19" t="str">
        <f>IFERROR(VLOOKUP(A93,'[1]SHOPP UPL SFY2022 Combined OUT'!$A:$F,6,FALSE),IFERROR(VLOOKUP(A93,'[1]SHOPP UPL SFY2022 Combined INP'!$A:$F,6,FALSE),VLOOKUP(A93,'[1]DRG UPL SFY22 Combined'!$A:$J,10,FALSE)))</f>
        <v>Yes</v>
      </c>
      <c r="D93" s="18">
        <v>1</v>
      </c>
      <c r="E93" s="44">
        <v>0</v>
      </c>
      <c r="F93" s="21">
        <f t="shared" si="50"/>
        <v>4521508.3999999398</v>
      </c>
      <c r="G93" s="22">
        <f>IFERROR(IF(C93="No",(VLOOKUP($A93,'[1]Cost UPL SFY22 Combine'!$B:$AS,17,FALSE)+VLOOKUP($A93,'[1]Cost UPL SFY22 Combine'!$B:$AS,18,FALSE)+VLOOKUP($A93,'[1]Cost UPL SFY22 Combine'!$B:$AS,19,FALSE)),(VLOOKUP($A93,'[1]DRG UPL SFY22 Combined'!$A:$AZ,18,FALSE)+VLOOKUP($A93,'[1]DRG UPL SFY22 Combined'!$A:$AZ,19,FALSE)+VLOOKUP($A93,'[1]DRG UPL SFY22 Combined'!$A:$AZ,22,FALSE))),0)</f>
        <v>0</v>
      </c>
      <c r="H93" s="22"/>
      <c r="I93" s="22">
        <f t="shared" si="62"/>
        <v>0</v>
      </c>
      <c r="J93" s="23">
        <f t="shared" si="51"/>
        <v>0</v>
      </c>
      <c r="K93" s="22">
        <f>IFERROR(IF(C93="No",(VLOOKUP($A93,'[1]SHOPP UPL SFY2022 Combined INP'!$A:$AL,36,FALSE)),VLOOKUP($A93,'[1]DRG UPL SFY22 Combined'!$A:$AW,48,FALSE)),0)</f>
        <v>0</v>
      </c>
      <c r="L93" s="22">
        <f t="shared" si="52"/>
        <v>0</v>
      </c>
      <c r="M93" s="22">
        <f>(IFERROR(VLOOKUP($A93,'[1]CAH 101% of cost'!$A$3:$BJ$43,48,FALSE),0))</f>
        <v>0</v>
      </c>
      <c r="N93" s="22">
        <f t="shared" si="53"/>
        <v>0</v>
      </c>
      <c r="O93" s="22">
        <v>0</v>
      </c>
      <c r="P93" s="22">
        <f t="shared" si="54"/>
        <v>0</v>
      </c>
      <c r="Q93" s="22">
        <f t="shared" si="55"/>
        <v>0</v>
      </c>
      <c r="R93" s="22">
        <f t="shared" si="63"/>
        <v>0</v>
      </c>
      <c r="S93" s="22">
        <f t="shared" si="63"/>
        <v>0</v>
      </c>
      <c r="T93" s="22">
        <f t="shared" si="64"/>
        <v>0</v>
      </c>
      <c r="U93" s="22">
        <f t="shared" si="56"/>
        <v>0</v>
      </c>
      <c r="V93" s="22"/>
      <c r="W93" s="22">
        <f>IFERROR(VLOOKUP($A93,'[1]Cost UPL SFY22 Combine'!$B:$AG,31,FALSE),0)+IFERROR(VLOOKUP($A93,'[1]Cost UPL SFY22 Combine'!$B:$AG,32,FALSE),0)</f>
        <v>4521508.3999999398</v>
      </c>
      <c r="X93" s="23">
        <f t="shared" si="57"/>
        <v>0</v>
      </c>
      <c r="Y93" s="22">
        <f>IFERROR(VLOOKUP($A93,'[1]SHOPP UPL SFY2022 Combined OUT'!$A:$AH,33,FALSE),0)</f>
        <v>-4210855.8640598264</v>
      </c>
      <c r="Z93" s="24">
        <f t="shared" si="58"/>
        <v>0</v>
      </c>
      <c r="AA93" s="22">
        <f>(IFERROR(VLOOKUP(A93,'[1]CAH 101% of cost'!$A$3:$BP$43,64,FALSE),0))</f>
        <v>0</v>
      </c>
      <c r="AB93" s="22">
        <f t="shared" si="65"/>
        <v>0</v>
      </c>
      <c r="AC93" s="22">
        <v>0</v>
      </c>
      <c r="AD93" s="22">
        <f t="shared" si="59"/>
        <v>0</v>
      </c>
      <c r="AE93" s="22">
        <f t="shared" si="60"/>
        <v>0</v>
      </c>
      <c r="AF93" s="22">
        <f t="shared" si="66"/>
        <v>0</v>
      </c>
      <c r="AG93" s="22">
        <f t="shared" si="66"/>
        <v>0</v>
      </c>
      <c r="AH93" s="22">
        <f t="shared" si="67"/>
        <v>0</v>
      </c>
      <c r="AI93" s="22">
        <f t="shared" si="61"/>
        <v>-4210855.8640598264</v>
      </c>
      <c r="AJ93" s="26"/>
    </row>
    <row r="94" spans="1:41" hidden="1" x14ac:dyDescent="0.3">
      <c r="A94" s="104" t="s">
        <v>201</v>
      </c>
      <c r="B94" s="120" t="s">
        <v>202</v>
      </c>
      <c r="C94" s="19" t="str">
        <f>IFERROR(VLOOKUP(A94,'[1]SHOPP UPL SFY2022 Combined OUT'!$A:$F,6,FALSE),IFERROR(VLOOKUP(A94,'[1]SHOPP UPL SFY2022 Combined INP'!$A:$F,6,FALSE),VLOOKUP(A94,'[1]DRG UPL SFY22 Combined'!$A:$J,10,FALSE)))</f>
        <v>No</v>
      </c>
      <c r="D94" s="18">
        <v>1</v>
      </c>
      <c r="E94" s="20">
        <v>0</v>
      </c>
      <c r="F94" s="21">
        <f t="shared" si="50"/>
        <v>77546.010000000009</v>
      </c>
      <c r="G94" s="22">
        <f>IFERROR(IF(C94="No",(VLOOKUP($A94,'[1]Cost UPL SFY22 Combine'!$B:$AS,17,FALSE)+VLOOKUP($A94,'[1]Cost UPL SFY22 Combine'!$B:$AS,18,FALSE)+VLOOKUP($A94,'[1]Cost UPL SFY22 Combine'!$B:$AS,19,FALSE)),(VLOOKUP($A94,'[1]DRG UPL SFY22 Combined'!$A:$AZ,18,FALSE)+VLOOKUP($A94,'[1]DRG UPL SFY22 Combined'!$A:$AZ,19,FALSE)+VLOOKUP($A94,'[1]DRG UPL SFY22 Combined'!$A:$AZ,22,FALSE))),0)</f>
        <v>77546.010000000009</v>
      </c>
      <c r="H94" s="22"/>
      <c r="I94" s="22">
        <f>G94+H94</f>
        <v>77546.010000000009</v>
      </c>
      <c r="J94" s="23">
        <f t="shared" si="51"/>
        <v>0</v>
      </c>
      <c r="K94" s="22">
        <f>IFERROR(IF(C94="No",(VLOOKUP($A94,'[1]SHOPP UPL SFY2022 Combined INP'!$A:$AL,36,FALSE)),VLOOKUP($A94,'[1]DRG UPL SFY22 Combined'!$A:$AW,48,FALSE)),0)</f>
        <v>50278.31791864361</v>
      </c>
      <c r="L94" s="22">
        <f t="shared" si="52"/>
        <v>0</v>
      </c>
      <c r="M94" s="22">
        <f>(IFERROR(VLOOKUP($A94,'[1]CAH 101% of cost'!$A$3:$BJ$43,48,FALSE),0))</f>
        <v>0</v>
      </c>
      <c r="N94" s="22">
        <f>L94+M94</f>
        <v>0</v>
      </c>
      <c r="O94" s="22">
        <v>0</v>
      </c>
      <c r="P94" s="22">
        <f t="shared" si="54"/>
        <v>0</v>
      </c>
      <c r="Q94" s="22">
        <f t="shared" si="55"/>
        <v>0</v>
      </c>
      <c r="R94" s="22">
        <f t="shared" si="63"/>
        <v>0</v>
      </c>
      <c r="S94" s="22">
        <f t="shared" si="63"/>
        <v>0</v>
      </c>
      <c r="T94" s="22">
        <f t="shared" si="64"/>
        <v>0</v>
      </c>
      <c r="U94" s="22">
        <f t="shared" si="56"/>
        <v>50278.31791864361</v>
      </c>
      <c r="V94" s="22"/>
      <c r="W94" s="22">
        <f>IFERROR(VLOOKUP($A94,'[1]Cost UPL SFY22 Combine'!$B:$AG,31,FALSE),0)+IFERROR(VLOOKUP($A94,'[1]Cost UPL SFY22 Combine'!$B:$AG,32,FALSE),0)</f>
        <v>0</v>
      </c>
      <c r="X94" s="23">
        <f t="shared" si="57"/>
        <v>0</v>
      </c>
      <c r="Y94" s="22">
        <f>IFERROR(VLOOKUP($A94,'[1]SHOPP UPL SFY2022 Combined OUT'!$A:$AH,33,FALSE),0)</f>
        <v>0</v>
      </c>
      <c r="Z94" s="24">
        <f t="shared" si="58"/>
        <v>0</v>
      </c>
      <c r="AA94" s="22">
        <f>(IFERROR(VLOOKUP(A94,'[1]CAH 101% of cost'!$A$3:$BP$43,64,FALSE),0))</f>
        <v>0</v>
      </c>
      <c r="AB94" s="22">
        <f t="shared" si="65"/>
        <v>0</v>
      </c>
      <c r="AC94" s="22">
        <v>0</v>
      </c>
      <c r="AD94" s="22">
        <f t="shared" si="59"/>
        <v>0</v>
      </c>
      <c r="AE94" s="22">
        <f t="shared" si="60"/>
        <v>0</v>
      </c>
      <c r="AF94" s="22">
        <f t="shared" si="66"/>
        <v>0</v>
      </c>
      <c r="AG94" s="22">
        <f t="shared" si="66"/>
        <v>0</v>
      </c>
      <c r="AH94" s="22">
        <f t="shared" si="67"/>
        <v>0</v>
      </c>
      <c r="AI94" s="22">
        <f t="shared" si="61"/>
        <v>0</v>
      </c>
      <c r="AJ94" s="26"/>
      <c r="AO94" s="26"/>
    </row>
    <row r="95" spans="1:41" hidden="1" x14ac:dyDescent="0.3">
      <c r="A95" s="109" t="s">
        <v>203</v>
      </c>
      <c r="B95" s="125" t="s">
        <v>204</v>
      </c>
      <c r="C95" s="19" t="str">
        <f>IFERROR(VLOOKUP(A95,'[1]SHOPP UPL SFY2022 Combined OUT'!$A:$F,6,FALSE),IFERROR(VLOOKUP(A95,'[1]SHOPP UPL SFY2022 Combined INP'!$A:$F,6,FALSE),VLOOKUP(A95,'[1]DRG UPL SFY22 Combined'!$A:$J,10,FALSE)))</f>
        <v>Yes</v>
      </c>
      <c r="D95" s="18">
        <v>1</v>
      </c>
      <c r="E95" s="44">
        <v>0</v>
      </c>
      <c r="F95" s="21">
        <f t="shared" si="50"/>
        <v>769475.48242653371</v>
      </c>
      <c r="G95" s="22">
        <f>IFERROR(IF(C95="No",(VLOOKUP($A95,'[1]Cost UPL SFY22 Combine'!$B:$AS,17,FALSE)+VLOOKUP($A95,'[1]Cost UPL SFY22 Combine'!$B:$AS,18,FALSE)+VLOOKUP($A95,'[1]Cost UPL SFY22 Combine'!$B:$AS,19,FALSE)),(VLOOKUP($A95,'[1]DRG UPL SFY22 Combined'!$A:$AZ,18,FALSE)+VLOOKUP($A95,'[1]DRG UPL SFY22 Combined'!$A:$AZ,19,FALSE)+VLOOKUP($A95,'[1]DRG UPL SFY22 Combined'!$A:$AZ,22,FALSE))),0)</f>
        <v>426814.76</v>
      </c>
      <c r="H95" s="22"/>
      <c r="I95" s="22">
        <f t="shared" si="62"/>
        <v>426814.76</v>
      </c>
      <c r="J95" s="23">
        <f t="shared" si="51"/>
        <v>0</v>
      </c>
      <c r="K95" s="22">
        <f>IFERROR(IF(C95="No",(VLOOKUP($A95,'[1]SHOPP UPL SFY2022 Combined INP'!$A:$AL,36,FALSE)),VLOOKUP($A95,'[1]DRG UPL SFY22 Combined'!$A:$AW,48,FALSE)),0)</f>
        <v>224419.60409137432</v>
      </c>
      <c r="L95" s="22">
        <f t="shared" si="52"/>
        <v>0</v>
      </c>
      <c r="M95" s="22">
        <f>(IFERROR(VLOOKUP($A95,'[1]CAH 101% of cost'!$A$3:$BJ$43,48,FALSE),0))</f>
        <v>0</v>
      </c>
      <c r="N95" s="22">
        <f t="shared" si="53"/>
        <v>0</v>
      </c>
      <c r="O95" s="22">
        <v>0</v>
      </c>
      <c r="P95" s="22">
        <f t="shared" si="54"/>
        <v>0</v>
      </c>
      <c r="Q95" s="22">
        <f t="shared" si="55"/>
        <v>0</v>
      </c>
      <c r="R95" s="22">
        <f t="shared" si="63"/>
        <v>0</v>
      </c>
      <c r="S95" s="22">
        <f t="shared" si="63"/>
        <v>0</v>
      </c>
      <c r="T95" s="22">
        <f t="shared" si="64"/>
        <v>0</v>
      </c>
      <c r="U95" s="22">
        <f t="shared" si="56"/>
        <v>224419.60409137432</v>
      </c>
      <c r="V95" s="22"/>
      <c r="W95" s="22">
        <f>IFERROR(VLOOKUP($A95,'[1]Cost UPL SFY22 Combine'!$B:$AG,31,FALSE),0)+IFERROR(VLOOKUP($A95,'[1]Cost UPL SFY22 Combine'!$B:$AG,32,FALSE),0)</f>
        <v>342660.72242653364</v>
      </c>
      <c r="X95" s="23">
        <f t="shared" si="57"/>
        <v>0</v>
      </c>
      <c r="Y95" s="22">
        <f>IFERROR(VLOOKUP($A95,'[1]SHOPP UPL SFY2022 Combined OUT'!$A:$AH,33,FALSE),0)</f>
        <v>109343.48862840817</v>
      </c>
      <c r="Z95" s="24">
        <f t="shared" si="58"/>
        <v>0</v>
      </c>
      <c r="AA95" s="22">
        <f>(IFERROR(VLOOKUP(A95,'[1]CAH 101% of cost'!$A$3:$BP$43,64,FALSE),0))</f>
        <v>0</v>
      </c>
      <c r="AB95" s="22">
        <f t="shared" si="65"/>
        <v>0</v>
      </c>
      <c r="AC95" s="22">
        <v>0</v>
      </c>
      <c r="AD95" s="22">
        <f t="shared" si="59"/>
        <v>0</v>
      </c>
      <c r="AE95" s="22">
        <f t="shared" si="60"/>
        <v>0</v>
      </c>
      <c r="AF95" s="22">
        <f t="shared" si="66"/>
        <v>0</v>
      </c>
      <c r="AG95" s="22">
        <f t="shared" si="66"/>
        <v>0</v>
      </c>
      <c r="AH95" s="22">
        <f t="shared" si="67"/>
        <v>0</v>
      </c>
      <c r="AI95" s="22">
        <f t="shared" si="61"/>
        <v>109343.48862840817</v>
      </c>
      <c r="AJ95" s="26"/>
    </row>
    <row r="96" spans="1:41" hidden="1" x14ac:dyDescent="0.3">
      <c r="A96" s="129" t="s">
        <v>205</v>
      </c>
      <c r="B96" s="129" t="s">
        <v>206</v>
      </c>
      <c r="C96" s="19" t="str">
        <f>IFERROR(VLOOKUP(A96,'[1]SHOPP UPL SFY2022 Combined OUT'!$A:$F,6,FALSE),IFERROR(VLOOKUP(A96,'[1]SHOPP UPL SFY2022 Combined INP'!$A:$F,6,FALSE),VLOOKUP(A96,'[1]DRG UPL SFY22 Combined'!$A:$J,10,FALSE)))</f>
        <v>Yes</v>
      </c>
      <c r="D96" s="18">
        <v>1</v>
      </c>
      <c r="E96" s="44">
        <v>0</v>
      </c>
      <c r="F96" s="21">
        <f t="shared" si="50"/>
        <v>5278924.6700000325</v>
      </c>
      <c r="G96" s="22">
        <f>IFERROR(IF(C96="No",(VLOOKUP($A96,'[1]Cost UPL SFY22 Combine'!$B:$AS,17,FALSE)+VLOOKUP($A96,'[1]Cost UPL SFY22 Combine'!$B:$AS,18,FALSE)+VLOOKUP($A96,'[1]Cost UPL SFY22 Combine'!$B:$AS,19,FALSE)),(VLOOKUP($A96,'[1]DRG UPL SFY22 Combined'!$A:$AZ,18,FALSE)+VLOOKUP($A96,'[1]DRG UPL SFY22 Combined'!$A:$AZ,19,FALSE)+VLOOKUP($A96,'[1]DRG UPL SFY22 Combined'!$A:$AZ,22,FALSE))),0)</f>
        <v>268705.03999999998</v>
      </c>
      <c r="H96" s="22"/>
      <c r="I96" s="22">
        <f t="shared" si="62"/>
        <v>268705.03999999998</v>
      </c>
      <c r="J96" s="23">
        <f t="shared" si="51"/>
        <v>0</v>
      </c>
      <c r="K96" s="22">
        <f>IFERROR(IF(C96="No",(VLOOKUP($A96,'[1]SHOPP UPL SFY2022 Combined INP'!$A:$AL,36,FALSE)),VLOOKUP($A96,'[1]DRG UPL SFY22 Combined'!$A:$AW,48,FALSE)),0)</f>
        <v>149557.30107469048</v>
      </c>
      <c r="L96" s="22">
        <f t="shared" si="52"/>
        <v>0</v>
      </c>
      <c r="M96" s="22">
        <f>(IFERROR(VLOOKUP($A96,'[1]CAH 101% of cost'!$A$3:$BJ$43,48,FALSE),0))</f>
        <v>0</v>
      </c>
      <c r="N96" s="22">
        <f t="shared" si="53"/>
        <v>0</v>
      </c>
      <c r="O96" s="22">
        <v>0</v>
      </c>
      <c r="P96" s="22">
        <f t="shared" si="54"/>
        <v>0</v>
      </c>
      <c r="Q96" s="22">
        <f t="shared" si="55"/>
        <v>0</v>
      </c>
      <c r="R96" s="22">
        <f t="shared" si="63"/>
        <v>0</v>
      </c>
      <c r="S96" s="22">
        <f t="shared" si="63"/>
        <v>0</v>
      </c>
      <c r="T96" s="22">
        <f t="shared" si="64"/>
        <v>0</v>
      </c>
      <c r="U96" s="22">
        <f t="shared" si="56"/>
        <v>149557.30107469048</v>
      </c>
      <c r="V96" s="22"/>
      <c r="W96" s="22">
        <f>IFERROR(VLOOKUP($A96,'[1]Cost UPL SFY22 Combine'!$B:$AG,31,FALSE),0)+IFERROR(VLOOKUP($A96,'[1]Cost UPL SFY22 Combine'!$B:$AG,32,FALSE),0)</f>
        <v>5010219.6300000325</v>
      </c>
      <c r="X96" s="23">
        <f t="shared" si="57"/>
        <v>0</v>
      </c>
      <c r="Y96" s="22">
        <f>IFERROR(VLOOKUP($A96,'[1]SHOPP UPL SFY2022 Combined OUT'!$A:$AH,33,FALSE),0)</f>
        <v>1106919.7590210913</v>
      </c>
      <c r="Z96" s="24">
        <f t="shared" si="58"/>
        <v>0</v>
      </c>
      <c r="AA96" s="22">
        <f>(IFERROR(VLOOKUP(A96,'[1]CAH 101% of cost'!$A$3:$BP$43,64,FALSE),0))</f>
        <v>0</v>
      </c>
      <c r="AB96" s="22">
        <f t="shared" si="65"/>
        <v>0</v>
      </c>
      <c r="AC96" s="22">
        <v>0</v>
      </c>
      <c r="AD96" s="22">
        <f t="shared" si="59"/>
        <v>0</v>
      </c>
      <c r="AE96" s="22">
        <f t="shared" si="60"/>
        <v>0</v>
      </c>
      <c r="AF96" s="22">
        <f t="shared" si="66"/>
        <v>0</v>
      </c>
      <c r="AG96" s="22">
        <f t="shared" si="66"/>
        <v>0</v>
      </c>
      <c r="AH96" s="22">
        <f t="shared" si="67"/>
        <v>0</v>
      </c>
      <c r="AI96" s="22">
        <f t="shared" si="61"/>
        <v>1106919.7590210913</v>
      </c>
      <c r="AJ96" s="26"/>
    </row>
    <row r="97" spans="1:36" hidden="1" x14ac:dyDescent="0.3">
      <c r="A97" s="129" t="s">
        <v>207</v>
      </c>
      <c r="B97" s="129" t="s">
        <v>208</v>
      </c>
      <c r="C97" s="19" t="str">
        <f>IFERROR(VLOOKUP(A97,'[1]SHOPP UPL SFY2022 Combined OUT'!$A:$F,6,FALSE),IFERROR(VLOOKUP(A97,'[1]SHOPP UPL SFY2022 Combined INP'!$A:$F,6,FALSE),VLOOKUP(A97,'[1]DRG UPL SFY22 Combined'!$A:$J,10,FALSE)))</f>
        <v>Yes</v>
      </c>
      <c r="D97" s="18">
        <v>1</v>
      </c>
      <c r="E97" s="44">
        <v>0</v>
      </c>
      <c r="F97" s="21">
        <f t="shared" si="50"/>
        <v>6903216.0488859601</v>
      </c>
      <c r="G97" s="22">
        <f>IFERROR(IF(C97="No",(VLOOKUP($A97,'[1]Cost UPL SFY22 Combine'!$B:$AS,17,FALSE)+VLOOKUP($A97,'[1]Cost UPL SFY22 Combine'!$B:$AS,18,FALSE)+VLOOKUP($A97,'[1]Cost UPL SFY22 Combine'!$B:$AS,19,FALSE)),(VLOOKUP($A97,'[1]DRG UPL SFY22 Combined'!$A:$AZ,18,FALSE)+VLOOKUP($A97,'[1]DRG UPL SFY22 Combined'!$A:$AZ,19,FALSE)+VLOOKUP($A97,'[1]DRG UPL SFY22 Combined'!$A:$AZ,22,FALSE))),0)</f>
        <v>3673020.17</v>
      </c>
      <c r="H97" s="22"/>
      <c r="I97" s="22">
        <f t="shared" si="62"/>
        <v>3673020.17</v>
      </c>
      <c r="J97" s="23">
        <f t="shared" si="51"/>
        <v>0</v>
      </c>
      <c r="K97" s="22">
        <f>IFERROR(IF(C97="No",(VLOOKUP($A97,'[1]SHOPP UPL SFY2022 Combined INP'!$A:$AL,36,FALSE)),VLOOKUP($A97,'[1]DRG UPL SFY22 Combined'!$A:$AW,48,FALSE)),0)</f>
        <v>1055964.8008317519</v>
      </c>
      <c r="L97" s="22">
        <f t="shared" si="52"/>
        <v>0</v>
      </c>
      <c r="M97" s="22">
        <f>(IFERROR(VLOOKUP($A97,'[1]CAH 101% of cost'!$A$3:$BJ$43,48,FALSE),0))</f>
        <v>0</v>
      </c>
      <c r="N97" s="22">
        <f t="shared" si="53"/>
        <v>0</v>
      </c>
      <c r="O97" s="22">
        <v>0</v>
      </c>
      <c r="P97" s="22">
        <f t="shared" si="54"/>
        <v>0</v>
      </c>
      <c r="Q97" s="22">
        <f t="shared" si="55"/>
        <v>0</v>
      </c>
      <c r="R97" s="22">
        <f t="shared" si="63"/>
        <v>0</v>
      </c>
      <c r="S97" s="22">
        <f t="shared" si="63"/>
        <v>0</v>
      </c>
      <c r="T97" s="22">
        <f t="shared" si="64"/>
        <v>0</v>
      </c>
      <c r="U97" s="22">
        <f t="shared" si="56"/>
        <v>1055964.8008317519</v>
      </c>
      <c r="V97" s="22"/>
      <c r="W97" s="22">
        <f>IFERROR(VLOOKUP($A97,'[1]Cost UPL SFY22 Combine'!$B:$AG,31,FALSE),0)+IFERROR(VLOOKUP($A97,'[1]Cost UPL SFY22 Combine'!$B:$AG,32,FALSE),0)</f>
        <v>3230195.8788859602</v>
      </c>
      <c r="X97" s="23">
        <f t="shared" si="57"/>
        <v>0</v>
      </c>
      <c r="Y97" s="22">
        <f>IFERROR(VLOOKUP($A97,'[1]SHOPP UPL SFY2022 Combined OUT'!$A:$AH,33,FALSE),0)</f>
        <v>2434606.3900930053</v>
      </c>
      <c r="Z97" s="24">
        <f t="shared" si="58"/>
        <v>0</v>
      </c>
      <c r="AA97" s="22">
        <f>(IFERROR(VLOOKUP(A97,'[1]CAH 101% of cost'!$A$3:$BP$43,64,FALSE),0))</f>
        <v>0</v>
      </c>
      <c r="AB97" s="22">
        <f t="shared" si="65"/>
        <v>0</v>
      </c>
      <c r="AC97" s="22">
        <v>0</v>
      </c>
      <c r="AD97" s="22">
        <f t="shared" si="59"/>
        <v>0</v>
      </c>
      <c r="AE97" s="22">
        <f t="shared" si="60"/>
        <v>0</v>
      </c>
      <c r="AF97" s="22">
        <f t="shared" si="66"/>
        <v>0</v>
      </c>
      <c r="AG97" s="22">
        <f t="shared" si="66"/>
        <v>0</v>
      </c>
      <c r="AH97" s="22">
        <f t="shared" si="67"/>
        <v>0</v>
      </c>
      <c r="AI97" s="22">
        <f t="shared" si="61"/>
        <v>2434606.3900930053</v>
      </c>
      <c r="AJ97" s="26"/>
    </row>
    <row r="98" spans="1:36" hidden="1" x14ac:dyDescent="0.3">
      <c r="A98" s="129" t="s">
        <v>209</v>
      </c>
      <c r="B98" s="129" t="s">
        <v>210</v>
      </c>
      <c r="C98" s="19" t="str">
        <f>IFERROR(VLOOKUP(A98,'[1]SHOPP UPL SFY2022 Combined OUT'!$A:$F,6,FALSE),IFERROR(VLOOKUP(A98,'[1]SHOPP UPL SFY2022 Combined INP'!$A:$F,6,FALSE),VLOOKUP(A98,'[1]DRG UPL SFY22 Combined'!$A:$J,10,FALSE)))</f>
        <v>Yes</v>
      </c>
      <c r="D98" s="18">
        <v>1</v>
      </c>
      <c r="E98" s="44">
        <v>0</v>
      </c>
      <c r="F98" s="21">
        <f t="shared" si="50"/>
        <v>9844634.1269208565</v>
      </c>
      <c r="G98" s="22">
        <f>IFERROR(IF(C98="No",(VLOOKUP($A98,'[1]Cost UPL SFY22 Combine'!$B:$AS,17,FALSE)+VLOOKUP($A98,'[1]Cost UPL SFY22 Combine'!$B:$AS,18,FALSE)+VLOOKUP($A98,'[1]Cost UPL SFY22 Combine'!$B:$AS,19,FALSE)),(VLOOKUP($A98,'[1]DRG UPL SFY22 Combined'!$A:$AZ,18,FALSE)+VLOOKUP($A98,'[1]DRG UPL SFY22 Combined'!$A:$AZ,19,FALSE)+VLOOKUP($A98,'[1]DRG UPL SFY22 Combined'!$A:$AZ,22,FALSE))),0)</f>
        <v>6948819.1600000001</v>
      </c>
      <c r="H98" s="22"/>
      <c r="I98" s="22">
        <f t="shared" si="62"/>
        <v>6948819.1600000001</v>
      </c>
      <c r="J98" s="23">
        <f t="shared" si="51"/>
        <v>0</v>
      </c>
      <c r="K98" s="22">
        <f>IFERROR(IF(C98="No",(VLOOKUP($A98,'[1]SHOPP UPL SFY2022 Combined INP'!$A:$AL,36,FALSE)),VLOOKUP($A98,'[1]DRG UPL SFY22 Combined'!$A:$AW,48,FALSE)),0)</f>
        <v>1331182.1826231359</v>
      </c>
      <c r="L98" s="22">
        <f t="shared" si="52"/>
        <v>0</v>
      </c>
      <c r="M98" s="22">
        <f>(IFERROR(VLOOKUP($A98,'[1]CAH 101% of cost'!$A$3:$BJ$43,48,FALSE),0))</f>
        <v>0</v>
      </c>
      <c r="N98" s="22">
        <f t="shared" si="53"/>
        <v>0</v>
      </c>
      <c r="O98" s="22">
        <v>0</v>
      </c>
      <c r="P98" s="22">
        <f t="shared" si="54"/>
        <v>0</v>
      </c>
      <c r="Q98" s="22">
        <f t="shared" si="55"/>
        <v>0</v>
      </c>
      <c r="R98" s="22">
        <f t="shared" si="63"/>
        <v>0</v>
      </c>
      <c r="S98" s="22">
        <f t="shared" si="63"/>
        <v>0</v>
      </c>
      <c r="T98" s="22">
        <f t="shared" si="64"/>
        <v>0</v>
      </c>
      <c r="U98" s="22">
        <f t="shared" si="56"/>
        <v>1331182.1826231359</v>
      </c>
      <c r="V98" s="22"/>
      <c r="W98" s="22">
        <f>IFERROR(VLOOKUP($A98,'[1]Cost UPL SFY22 Combine'!$B:$AG,31,FALSE),0)+IFERROR(VLOOKUP($A98,'[1]Cost UPL SFY22 Combine'!$B:$AG,32,FALSE),0)</f>
        <v>2895814.9669208573</v>
      </c>
      <c r="X98" s="23">
        <f t="shared" si="57"/>
        <v>0</v>
      </c>
      <c r="Y98" s="22">
        <f>IFERROR(VLOOKUP($A98,'[1]SHOPP UPL SFY2022 Combined OUT'!$A:$AH,33,FALSE),0)</f>
        <v>2777422.4643926695</v>
      </c>
      <c r="Z98" s="24">
        <f t="shared" si="58"/>
        <v>0</v>
      </c>
      <c r="AA98" s="22">
        <f>(IFERROR(VLOOKUP(A98,'[1]CAH 101% of cost'!$A$3:$BP$43,64,FALSE),0))</f>
        <v>0</v>
      </c>
      <c r="AB98" s="22">
        <f t="shared" si="65"/>
        <v>0</v>
      </c>
      <c r="AC98" s="22">
        <v>0</v>
      </c>
      <c r="AD98" s="22">
        <f t="shared" si="59"/>
        <v>0</v>
      </c>
      <c r="AE98" s="22">
        <f t="shared" si="60"/>
        <v>0</v>
      </c>
      <c r="AF98" s="22">
        <f t="shared" si="66"/>
        <v>0</v>
      </c>
      <c r="AG98" s="22">
        <f t="shared" si="66"/>
        <v>0</v>
      </c>
      <c r="AH98" s="22">
        <f t="shared" si="67"/>
        <v>0</v>
      </c>
      <c r="AI98" s="22">
        <f t="shared" si="61"/>
        <v>2777422.4643926695</v>
      </c>
      <c r="AJ98" s="26"/>
    </row>
    <row r="99" spans="1:36" hidden="1" x14ac:dyDescent="0.3">
      <c r="A99" s="129" t="s">
        <v>211</v>
      </c>
      <c r="B99" s="129" t="s">
        <v>212</v>
      </c>
      <c r="C99" s="19" t="str">
        <f>IFERROR(VLOOKUP(A99,'[1]SHOPP UPL SFY2022 Combined OUT'!$A:$F,6,FALSE),IFERROR(VLOOKUP(A99,'[1]SHOPP UPL SFY2022 Combined INP'!$A:$F,6,FALSE),VLOOKUP(A99,'[1]DRG UPL SFY22 Combined'!$A:$J,10,FALSE)))</f>
        <v>Yes</v>
      </c>
      <c r="D99" s="18">
        <v>1</v>
      </c>
      <c r="E99" s="44">
        <v>0</v>
      </c>
      <c r="F99" s="21">
        <f t="shared" si="50"/>
        <v>120279.16349389782</v>
      </c>
      <c r="G99" s="22">
        <f>IFERROR(IF(C99="No",(VLOOKUP($A99,'[1]Cost UPL SFY22 Combine'!$B:$AS,17,FALSE)+VLOOKUP($A99,'[1]Cost UPL SFY22 Combine'!$B:$AS,18,FALSE)+VLOOKUP($A99,'[1]Cost UPL SFY22 Combine'!$B:$AS,19,FALSE)),(VLOOKUP($A99,'[1]DRG UPL SFY22 Combined'!$A:$AZ,18,FALSE)+VLOOKUP($A99,'[1]DRG UPL SFY22 Combined'!$A:$AZ,19,FALSE)+VLOOKUP($A99,'[1]DRG UPL SFY22 Combined'!$A:$AZ,22,FALSE))),0)</f>
        <v>7517.18</v>
      </c>
      <c r="H99" s="22"/>
      <c r="I99" s="22">
        <f t="shared" si="62"/>
        <v>7517.18</v>
      </c>
      <c r="J99" s="23">
        <f t="shared" si="51"/>
        <v>0</v>
      </c>
      <c r="K99" s="22">
        <f>IFERROR(IF(C99="No",(VLOOKUP($A99,'[1]SHOPP UPL SFY2022 Combined INP'!$A:$AL,36,FALSE)),VLOOKUP($A99,'[1]DRG UPL SFY22 Combined'!$A:$AW,48,FALSE)),0)</f>
        <v>1450.1897098489644</v>
      </c>
      <c r="L99" s="22">
        <f t="shared" si="52"/>
        <v>0</v>
      </c>
      <c r="M99" s="22">
        <f>(IFERROR(VLOOKUP($A99,'[1]CAH 101% of cost'!$A$3:$BJ$43,48,FALSE),0))</f>
        <v>0</v>
      </c>
      <c r="N99" s="22">
        <f t="shared" si="53"/>
        <v>0</v>
      </c>
      <c r="O99" s="22">
        <v>0</v>
      </c>
      <c r="P99" s="22">
        <f t="shared" si="54"/>
        <v>0</v>
      </c>
      <c r="Q99" s="22">
        <f t="shared" si="55"/>
        <v>0</v>
      </c>
      <c r="R99" s="22">
        <f t="shared" si="63"/>
        <v>0</v>
      </c>
      <c r="S99" s="22">
        <f t="shared" si="63"/>
        <v>0</v>
      </c>
      <c r="T99" s="22">
        <f t="shared" si="64"/>
        <v>0</v>
      </c>
      <c r="U99" s="22">
        <f t="shared" si="56"/>
        <v>1450.1897098489644</v>
      </c>
      <c r="V99" s="22"/>
      <c r="W99" s="22">
        <f>IFERROR(VLOOKUP($A99,'[1]Cost UPL SFY22 Combine'!$B:$AG,31,FALSE),0)+IFERROR(VLOOKUP($A99,'[1]Cost UPL SFY22 Combine'!$B:$AG,32,FALSE),0)</f>
        <v>112761.98349389783</v>
      </c>
      <c r="X99" s="23">
        <f t="shared" si="57"/>
        <v>0</v>
      </c>
      <c r="Y99" s="22">
        <f>IFERROR(VLOOKUP($A99,'[1]SHOPP UPL SFY2022 Combined OUT'!$A:$AH,33,FALSE),0)</f>
        <v>135936.88729830054</v>
      </c>
      <c r="Z99" s="24">
        <f t="shared" si="58"/>
        <v>0</v>
      </c>
      <c r="AA99" s="22">
        <f>(IFERROR(VLOOKUP(A99,'[1]CAH 101% of cost'!$A$3:$BP$43,64,FALSE),0))</f>
        <v>0</v>
      </c>
      <c r="AB99" s="22">
        <f t="shared" si="65"/>
        <v>0</v>
      </c>
      <c r="AC99" s="22">
        <v>0</v>
      </c>
      <c r="AD99" s="22">
        <f t="shared" si="59"/>
        <v>0</v>
      </c>
      <c r="AE99" s="22">
        <f t="shared" si="60"/>
        <v>0</v>
      </c>
      <c r="AF99" s="22">
        <f t="shared" si="66"/>
        <v>0</v>
      </c>
      <c r="AG99" s="22">
        <f t="shared" si="66"/>
        <v>0</v>
      </c>
      <c r="AH99" s="22">
        <f t="shared" si="67"/>
        <v>0</v>
      </c>
      <c r="AI99" s="22">
        <f t="shared" si="61"/>
        <v>135936.88729830054</v>
      </c>
      <c r="AJ99" s="26"/>
    </row>
    <row r="100" spans="1:36" hidden="1" x14ac:dyDescent="0.3">
      <c r="A100" s="118" t="s">
        <v>213</v>
      </c>
      <c r="B100" s="118" t="s">
        <v>214</v>
      </c>
      <c r="C100" s="19" t="str">
        <f>IFERROR(VLOOKUP(A100,'[1]SHOPP UPL SFY2022 Combined OUT'!$A:$F,6,FALSE),IFERROR(VLOOKUP(A100,'[1]SHOPP UPL SFY2022 Combined INP'!$A:$F,6,FALSE),VLOOKUP(A100,'[1]DRG UPL SFY22 Combined'!$A:$J,10,FALSE)))</f>
        <v>Yes</v>
      </c>
      <c r="D100" s="18">
        <v>1</v>
      </c>
      <c r="E100" s="44">
        <v>0</v>
      </c>
      <c r="F100" s="21">
        <f t="shared" si="50"/>
        <v>374201.91000000003</v>
      </c>
      <c r="G100" s="22">
        <f>IFERROR(IF(C100="No",(VLOOKUP($A100,'[1]Cost UPL SFY22 Combine'!$B:$AS,17,FALSE)+VLOOKUP($A100,'[1]Cost UPL SFY22 Combine'!$B:$AS,18,FALSE)+VLOOKUP($A100,'[1]Cost UPL SFY22 Combine'!$B:$AS,19,FALSE)),(VLOOKUP($A100,'[1]DRG UPL SFY22 Combined'!$A:$AZ,18,FALSE)+VLOOKUP($A100,'[1]DRG UPL SFY22 Combined'!$A:$AZ,19,FALSE)+VLOOKUP($A100,'[1]DRG UPL SFY22 Combined'!$A:$AZ,22,FALSE))),0)</f>
        <v>35480.89</v>
      </c>
      <c r="H100" s="22"/>
      <c r="I100" s="22">
        <f t="shared" si="62"/>
        <v>35480.89</v>
      </c>
      <c r="J100" s="23">
        <f t="shared" si="51"/>
        <v>0</v>
      </c>
      <c r="K100" s="22">
        <f>IFERROR(IF(C100="No",(VLOOKUP($A100,'[1]SHOPP UPL SFY2022 Combined INP'!$A:$AL,36,FALSE)),VLOOKUP($A100,'[1]DRG UPL SFY22 Combined'!$A:$AW,48,FALSE)),0)</f>
        <v>16204.784483742587</v>
      </c>
      <c r="L100" s="22">
        <f t="shared" si="52"/>
        <v>0</v>
      </c>
      <c r="M100" s="22">
        <f>(IFERROR(VLOOKUP($A100,'[1]CAH 101% of cost'!$A$3:$BJ$43,48,FALSE),0))</f>
        <v>0</v>
      </c>
      <c r="N100" s="22">
        <f t="shared" si="53"/>
        <v>0</v>
      </c>
      <c r="O100" s="22">
        <v>0</v>
      </c>
      <c r="P100" s="22">
        <f t="shared" si="54"/>
        <v>0</v>
      </c>
      <c r="Q100" s="22">
        <f t="shared" si="55"/>
        <v>0</v>
      </c>
      <c r="R100" s="22">
        <f t="shared" si="63"/>
        <v>0</v>
      </c>
      <c r="S100" s="22">
        <f t="shared" si="63"/>
        <v>0</v>
      </c>
      <c r="T100" s="22">
        <f t="shared" si="64"/>
        <v>0</v>
      </c>
      <c r="U100" s="22">
        <f t="shared" si="56"/>
        <v>16204.784483742587</v>
      </c>
      <c r="V100" s="22"/>
      <c r="W100" s="22">
        <f>IFERROR(VLOOKUP($A100,'[1]Cost UPL SFY22 Combine'!$B:$AG,31,FALSE),0)+IFERROR(VLOOKUP($A100,'[1]Cost UPL SFY22 Combine'!$B:$AG,32,FALSE),0)</f>
        <v>338721.02</v>
      </c>
      <c r="X100" s="23">
        <f t="shared" si="57"/>
        <v>0</v>
      </c>
      <c r="Y100" s="22">
        <f>IFERROR(VLOOKUP($A100,'[1]SHOPP UPL SFY2022 Combined OUT'!$A:$AH,33,FALSE),0)</f>
        <v>154879.74902184098</v>
      </c>
      <c r="Z100" s="24">
        <f t="shared" si="58"/>
        <v>0</v>
      </c>
      <c r="AA100" s="22">
        <f>(IFERROR(VLOOKUP(A100,'[1]CAH 101% of cost'!$A$3:$BP$43,64,FALSE),0))</f>
        <v>0</v>
      </c>
      <c r="AB100" s="22">
        <f t="shared" si="65"/>
        <v>0</v>
      </c>
      <c r="AC100" s="22">
        <v>0</v>
      </c>
      <c r="AD100" s="22">
        <f t="shared" si="59"/>
        <v>0</v>
      </c>
      <c r="AE100" s="22">
        <f t="shared" si="60"/>
        <v>0</v>
      </c>
      <c r="AF100" s="22">
        <f t="shared" si="66"/>
        <v>0</v>
      </c>
      <c r="AG100" s="22">
        <f t="shared" si="66"/>
        <v>0</v>
      </c>
      <c r="AH100" s="22">
        <f t="shared" si="67"/>
        <v>0</v>
      </c>
      <c r="AI100" s="22">
        <f t="shared" si="61"/>
        <v>154879.74902184098</v>
      </c>
      <c r="AJ100" s="26"/>
    </row>
    <row r="101" spans="1:36" hidden="1" x14ac:dyDescent="0.3">
      <c r="A101" s="129" t="s">
        <v>215</v>
      </c>
      <c r="B101" s="129" t="s">
        <v>216</v>
      </c>
      <c r="C101" s="19" t="str">
        <f>IFERROR(VLOOKUP(A101,'[1]SHOPP UPL SFY2022 Combined OUT'!$A:$F,6,FALSE),IFERROR(VLOOKUP(A101,'[1]SHOPP UPL SFY2022 Combined INP'!$A:$F,6,FALSE),VLOOKUP(A101,'[1]DRG UPL SFY22 Combined'!$A:$J,10,FALSE)))</f>
        <v>Yes</v>
      </c>
      <c r="D101" s="18">
        <v>1</v>
      </c>
      <c r="E101" s="44">
        <v>0</v>
      </c>
      <c r="F101" s="21">
        <f t="shared" si="50"/>
        <v>7727014.9799999902</v>
      </c>
      <c r="G101" s="22">
        <f>IFERROR(IF(C101="No",(VLOOKUP($A101,'[1]Cost UPL SFY22 Combine'!$B:$AS,17,FALSE)+VLOOKUP($A101,'[1]Cost UPL SFY22 Combine'!$B:$AS,18,FALSE)+VLOOKUP($A101,'[1]Cost UPL SFY22 Combine'!$B:$AS,19,FALSE)),(VLOOKUP($A101,'[1]DRG UPL SFY22 Combined'!$A:$AZ,18,FALSE)+VLOOKUP($A101,'[1]DRG UPL SFY22 Combined'!$A:$AZ,19,FALSE)+VLOOKUP($A101,'[1]DRG UPL SFY22 Combined'!$A:$AZ,22,FALSE))),0)</f>
        <v>2053700.21</v>
      </c>
      <c r="H101" s="22"/>
      <c r="I101" s="22">
        <f t="shared" si="62"/>
        <v>2053700.21</v>
      </c>
      <c r="J101" s="23">
        <f t="shared" si="51"/>
        <v>0</v>
      </c>
      <c r="K101" s="22">
        <f>IFERROR(IF(C101="No",(VLOOKUP($A101,'[1]SHOPP UPL SFY2022 Combined INP'!$A:$AL,36,FALSE)),VLOOKUP($A101,'[1]DRG UPL SFY22 Combined'!$A:$AW,48,FALSE)),0)</f>
        <v>895432.35498147737</v>
      </c>
      <c r="L101" s="22">
        <f t="shared" si="52"/>
        <v>0</v>
      </c>
      <c r="M101" s="22">
        <f>(IFERROR(VLOOKUP($A101,'[1]CAH 101% of cost'!$A$3:$BJ$43,48,FALSE),0))</f>
        <v>0</v>
      </c>
      <c r="N101" s="22">
        <f t="shared" si="53"/>
        <v>0</v>
      </c>
      <c r="O101" s="22">
        <v>0</v>
      </c>
      <c r="P101" s="22">
        <f t="shared" si="54"/>
        <v>0</v>
      </c>
      <c r="Q101" s="22">
        <f t="shared" si="55"/>
        <v>0</v>
      </c>
      <c r="R101" s="22">
        <f t="shared" si="63"/>
        <v>0</v>
      </c>
      <c r="S101" s="22">
        <f t="shared" si="63"/>
        <v>0</v>
      </c>
      <c r="T101" s="22">
        <f t="shared" si="64"/>
        <v>0</v>
      </c>
      <c r="U101" s="22">
        <f t="shared" si="56"/>
        <v>895432.35498147737</v>
      </c>
      <c r="V101" s="22"/>
      <c r="W101" s="22">
        <f>IFERROR(VLOOKUP($A101,'[1]Cost UPL SFY22 Combine'!$B:$AG,31,FALSE),0)+IFERROR(VLOOKUP($A101,'[1]Cost UPL SFY22 Combine'!$B:$AG,32,FALSE),0)</f>
        <v>5673314.7699999902</v>
      </c>
      <c r="X101" s="23">
        <f t="shared" si="57"/>
        <v>0</v>
      </c>
      <c r="Y101" s="22">
        <f>IFERROR(VLOOKUP($A101,'[1]SHOPP UPL SFY2022 Combined OUT'!$A:$AH,33,FALSE),0)</f>
        <v>1412799.3410245348</v>
      </c>
      <c r="Z101" s="24">
        <f t="shared" si="58"/>
        <v>0</v>
      </c>
      <c r="AA101" s="22">
        <f>(IFERROR(VLOOKUP(A101,'[1]CAH 101% of cost'!$A$3:$BP$43,64,FALSE),0))</f>
        <v>0</v>
      </c>
      <c r="AB101" s="22">
        <f t="shared" si="65"/>
        <v>0</v>
      </c>
      <c r="AC101" s="22">
        <v>0</v>
      </c>
      <c r="AD101" s="22">
        <f t="shared" si="59"/>
        <v>0</v>
      </c>
      <c r="AE101" s="22">
        <f t="shared" si="60"/>
        <v>0</v>
      </c>
      <c r="AF101" s="22">
        <f t="shared" si="66"/>
        <v>0</v>
      </c>
      <c r="AG101" s="22">
        <f t="shared" si="66"/>
        <v>0</v>
      </c>
      <c r="AH101" s="22">
        <f t="shared" si="67"/>
        <v>0</v>
      </c>
      <c r="AI101" s="22">
        <f t="shared" si="61"/>
        <v>1412799.3410245348</v>
      </c>
      <c r="AJ101" s="26"/>
    </row>
    <row r="102" spans="1:36" hidden="1" x14ac:dyDescent="0.3">
      <c r="A102" s="129" t="s">
        <v>217</v>
      </c>
      <c r="B102" s="129" t="s">
        <v>218</v>
      </c>
      <c r="C102" s="19" t="str">
        <f>IFERROR(VLOOKUP(A102,'[1]SHOPP UPL SFY2022 Combined OUT'!$A:$F,6,FALSE),IFERROR(VLOOKUP(A102,'[1]SHOPP UPL SFY2022 Combined INP'!$A:$F,6,FALSE),VLOOKUP(A102,'[1]DRG UPL SFY22 Combined'!$A:$J,10,FALSE)))</f>
        <v>Yes</v>
      </c>
      <c r="D102" s="18">
        <v>1</v>
      </c>
      <c r="E102" s="44">
        <v>0</v>
      </c>
      <c r="F102" s="21">
        <f t="shared" si="50"/>
        <v>274599.45</v>
      </c>
      <c r="G102" s="22">
        <f>IFERROR(IF(C102="No",(VLOOKUP($A102,'[1]Cost UPL SFY22 Combine'!$B:$AS,17,FALSE)+VLOOKUP($A102,'[1]Cost UPL SFY22 Combine'!$B:$AS,18,FALSE)+VLOOKUP($A102,'[1]Cost UPL SFY22 Combine'!$B:$AS,19,FALSE)),(VLOOKUP($A102,'[1]DRG UPL SFY22 Combined'!$A:$AZ,18,FALSE)+VLOOKUP($A102,'[1]DRG UPL SFY22 Combined'!$A:$AZ,19,FALSE)+VLOOKUP($A102,'[1]DRG UPL SFY22 Combined'!$A:$AZ,22,FALSE))),0)</f>
        <v>274599.45</v>
      </c>
      <c r="H102" s="22"/>
      <c r="I102" s="22">
        <f t="shared" si="62"/>
        <v>274599.45</v>
      </c>
      <c r="J102" s="23">
        <f t="shared" si="51"/>
        <v>0</v>
      </c>
      <c r="K102" s="22">
        <f>IFERROR(IF(C102="No",(VLOOKUP($A102,'[1]SHOPP UPL SFY2022 Combined INP'!$A:$AL,36,FALSE)),VLOOKUP($A102,'[1]DRG UPL SFY22 Combined'!$A:$AW,48,FALSE)),0)</f>
        <v>100006.10113674682</v>
      </c>
      <c r="L102" s="22">
        <f t="shared" si="52"/>
        <v>0</v>
      </c>
      <c r="M102" s="22">
        <f>(IFERROR(VLOOKUP($A102,'[1]CAH 101% of cost'!$A$3:$BJ$43,48,FALSE),0))</f>
        <v>0</v>
      </c>
      <c r="N102" s="22">
        <f t="shared" si="53"/>
        <v>0</v>
      </c>
      <c r="O102" s="22">
        <v>0</v>
      </c>
      <c r="P102" s="22">
        <f t="shared" si="54"/>
        <v>0</v>
      </c>
      <c r="Q102" s="22">
        <f t="shared" si="55"/>
        <v>0</v>
      </c>
      <c r="R102" s="22">
        <f t="shared" si="63"/>
        <v>0</v>
      </c>
      <c r="S102" s="22">
        <f t="shared" si="63"/>
        <v>0</v>
      </c>
      <c r="T102" s="22">
        <f t="shared" si="64"/>
        <v>0</v>
      </c>
      <c r="U102" s="22">
        <f t="shared" si="56"/>
        <v>100006.10113674682</v>
      </c>
      <c r="V102" s="22"/>
      <c r="W102" s="22">
        <f>IFERROR(VLOOKUP($A102,'[1]Cost UPL SFY22 Combine'!$B:$AG,31,FALSE),0)+IFERROR(VLOOKUP($A102,'[1]Cost UPL SFY22 Combine'!$B:$AG,32,FALSE),0)</f>
        <v>0</v>
      </c>
      <c r="X102" s="23">
        <f t="shared" si="57"/>
        <v>0</v>
      </c>
      <c r="Y102" s="22">
        <f>IFERROR(VLOOKUP($A102,'[1]SHOPP UPL SFY2022 Combined OUT'!$A:$AH,33,FALSE),0)</f>
        <v>0</v>
      </c>
      <c r="Z102" s="24">
        <f t="shared" si="58"/>
        <v>0</v>
      </c>
      <c r="AA102" s="22">
        <f>(IFERROR(VLOOKUP(A102,'[1]CAH 101% of cost'!$A$3:$BP$43,64,FALSE),0))</f>
        <v>0</v>
      </c>
      <c r="AB102" s="22">
        <f t="shared" si="65"/>
        <v>0</v>
      </c>
      <c r="AC102" s="22">
        <v>0</v>
      </c>
      <c r="AD102" s="22">
        <f t="shared" si="59"/>
        <v>0</v>
      </c>
      <c r="AE102" s="22">
        <f t="shared" si="60"/>
        <v>0</v>
      </c>
      <c r="AF102" s="22">
        <f t="shared" si="66"/>
        <v>0</v>
      </c>
      <c r="AG102" s="22">
        <f t="shared" si="66"/>
        <v>0</v>
      </c>
      <c r="AH102" s="22">
        <f t="shared" si="67"/>
        <v>0</v>
      </c>
      <c r="AI102" s="22">
        <f t="shared" si="61"/>
        <v>0</v>
      </c>
      <c r="AJ102" s="26"/>
    </row>
    <row r="103" spans="1:36" hidden="1" x14ac:dyDescent="0.3">
      <c r="A103" s="118" t="s">
        <v>219</v>
      </c>
      <c r="B103" s="118" t="s">
        <v>220</v>
      </c>
      <c r="C103" s="19" t="str">
        <f>IFERROR(VLOOKUP(A103,'[1]SHOPP UPL SFY2022 Combined OUT'!$A:$F,6,FALSE),IFERROR(VLOOKUP(A103,'[1]SHOPP UPL SFY2022 Combined INP'!$A:$F,6,FALSE),VLOOKUP(A103,'[1]DRG UPL SFY22 Combined'!$A:$J,10,FALSE)))</f>
        <v>Yes</v>
      </c>
      <c r="D103" s="18">
        <v>1</v>
      </c>
      <c r="E103" s="44">
        <v>0</v>
      </c>
      <c r="F103" s="21">
        <f t="shared" si="50"/>
        <v>272753.32</v>
      </c>
      <c r="G103" s="22">
        <f>IFERROR(IF(C103="No",(VLOOKUP($A103,'[1]Cost UPL SFY22 Combine'!$B:$AS,17,FALSE)+VLOOKUP($A103,'[1]Cost UPL SFY22 Combine'!$B:$AS,18,FALSE)+VLOOKUP($A103,'[1]Cost UPL SFY22 Combine'!$B:$AS,19,FALSE)),(VLOOKUP($A103,'[1]DRG UPL SFY22 Combined'!$A:$AZ,18,FALSE)+VLOOKUP($A103,'[1]DRG UPL SFY22 Combined'!$A:$AZ,19,FALSE)+VLOOKUP($A103,'[1]DRG UPL SFY22 Combined'!$A:$AZ,22,FALSE))),0)</f>
        <v>272753.32</v>
      </c>
      <c r="H103" s="22"/>
      <c r="I103" s="22">
        <f t="shared" si="62"/>
        <v>272753.32</v>
      </c>
      <c r="J103" s="23">
        <f t="shared" si="51"/>
        <v>0</v>
      </c>
      <c r="K103" s="22">
        <f>IFERROR(IF(C103="No",(VLOOKUP($A103,'[1]SHOPP UPL SFY2022 Combined INP'!$A:$AL,36,FALSE)),VLOOKUP($A103,'[1]DRG UPL SFY22 Combined'!$A:$AW,48,FALSE)),0)</f>
        <v>45833.191772338003</v>
      </c>
      <c r="L103" s="22">
        <f t="shared" si="52"/>
        <v>0</v>
      </c>
      <c r="M103" s="22">
        <f>(IFERROR(VLOOKUP($A103,'[1]CAH 101% of cost'!$A$3:$BJ$43,48,FALSE),0))</f>
        <v>0</v>
      </c>
      <c r="N103" s="22">
        <f t="shared" si="53"/>
        <v>0</v>
      </c>
      <c r="O103" s="22">
        <v>0</v>
      </c>
      <c r="P103" s="22">
        <f t="shared" si="54"/>
        <v>0</v>
      </c>
      <c r="Q103" s="22">
        <f t="shared" si="55"/>
        <v>0</v>
      </c>
      <c r="R103" s="22">
        <f t="shared" si="63"/>
        <v>0</v>
      </c>
      <c r="S103" s="22">
        <f t="shared" si="63"/>
        <v>0</v>
      </c>
      <c r="T103" s="22">
        <f t="shared" si="64"/>
        <v>0</v>
      </c>
      <c r="U103" s="22">
        <f t="shared" si="56"/>
        <v>45833.191772338003</v>
      </c>
      <c r="V103" s="22"/>
      <c r="W103" s="22">
        <f>IFERROR(VLOOKUP($A103,'[1]Cost UPL SFY22 Combine'!$B:$AG,31,FALSE),0)+IFERROR(VLOOKUP($A103,'[1]Cost UPL SFY22 Combine'!$B:$AG,32,FALSE),0)</f>
        <v>0</v>
      </c>
      <c r="X103" s="23">
        <f t="shared" si="57"/>
        <v>0</v>
      </c>
      <c r="Y103" s="22">
        <f>IFERROR(VLOOKUP($A103,'[1]SHOPP UPL SFY2022 Combined OUT'!$A:$AH,33,FALSE),0)</f>
        <v>0</v>
      </c>
      <c r="Z103" s="24">
        <f t="shared" si="58"/>
        <v>0</v>
      </c>
      <c r="AA103" s="22">
        <f>(IFERROR(VLOOKUP(A103,'[1]CAH 101% of cost'!$A$3:$BP$43,64,FALSE),0))</f>
        <v>0</v>
      </c>
      <c r="AB103" s="22">
        <f t="shared" si="65"/>
        <v>0</v>
      </c>
      <c r="AC103" s="22">
        <v>0</v>
      </c>
      <c r="AD103" s="22">
        <f t="shared" si="59"/>
        <v>0</v>
      </c>
      <c r="AE103" s="22">
        <f t="shared" si="60"/>
        <v>0</v>
      </c>
      <c r="AF103" s="22">
        <f t="shared" si="66"/>
        <v>0</v>
      </c>
      <c r="AG103" s="22">
        <f t="shared" si="66"/>
        <v>0</v>
      </c>
      <c r="AH103" s="22">
        <f t="shared" si="67"/>
        <v>0</v>
      </c>
      <c r="AI103" s="22">
        <f t="shared" si="61"/>
        <v>0</v>
      </c>
      <c r="AJ103" s="26"/>
    </row>
    <row r="104" spans="1:36" hidden="1" x14ac:dyDescent="0.3">
      <c r="A104" s="118" t="s">
        <v>221</v>
      </c>
      <c r="B104" s="118" t="s">
        <v>222</v>
      </c>
      <c r="C104" s="19" t="str">
        <f>IFERROR(VLOOKUP(A104,'[1]SHOPP UPL SFY2022 Combined OUT'!$A:$F,6,FALSE),IFERROR(VLOOKUP(A104,'[1]SHOPP UPL SFY2022 Combined INP'!$A:$F,6,FALSE),VLOOKUP(A104,'[1]DRG UPL SFY22 Combined'!$A:$J,10,FALSE)))</f>
        <v>Yes</v>
      </c>
      <c r="D104" s="18">
        <v>1</v>
      </c>
      <c r="E104" s="44">
        <v>0</v>
      </c>
      <c r="F104" s="21">
        <f t="shared" si="50"/>
        <v>143177.95000000001</v>
      </c>
      <c r="G104" s="22">
        <f>IFERROR(IF(C104="No",(VLOOKUP($A104,'[1]Cost UPL SFY22 Combine'!$B:$AS,17,FALSE)+VLOOKUP($A104,'[1]Cost UPL SFY22 Combine'!$B:$AS,18,FALSE)+VLOOKUP($A104,'[1]Cost UPL SFY22 Combine'!$B:$AS,19,FALSE)),(VLOOKUP($A104,'[1]DRG UPL SFY22 Combined'!$A:$AZ,18,FALSE)+VLOOKUP($A104,'[1]DRG UPL SFY22 Combined'!$A:$AZ,19,FALSE)+VLOOKUP($A104,'[1]DRG UPL SFY22 Combined'!$A:$AZ,22,FALSE))),0)</f>
        <v>143177.95000000001</v>
      </c>
      <c r="H104" s="22"/>
      <c r="I104" s="22">
        <f t="shared" si="62"/>
        <v>143177.95000000001</v>
      </c>
      <c r="J104" s="23">
        <f t="shared" si="51"/>
        <v>0</v>
      </c>
      <c r="K104" s="22">
        <f>IFERROR(IF(C104="No",(VLOOKUP($A104,'[1]SHOPP UPL SFY2022 Combined INP'!$A:$AL,36,FALSE)),VLOOKUP($A104,'[1]DRG UPL SFY22 Combined'!$A:$AW,48,FALSE)),0)</f>
        <v>-24181.583268867776</v>
      </c>
      <c r="L104" s="22">
        <f t="shared" si="52"/>
        <v>0</v>
      </c>
      <c r="M104" s="22">
        <f>(IFERROR(VLOOKUP($A104,'[1]CAH 101% of cost'!$A$3:$BJ$43,48,FALSE),0))</f>
        <v>0</v>
      </c>
      <c r="N104" s="22">
        <f t="shared" si="53"/>
        <v>0</v>
      </c>
      <c r="O104" s="22">
        <v>0</v>
      </c>
      <c r="P104" s="22">
        <f t="shared" si="54"/>
        <v>0</v>
      </c>
      <c r="Q104" s="22">
        <f t="shared" si="55"/>
        <v>0</v>
      </c>
      <c r="R104" s="22">
        <f t="shared" si="63"/>
        <v>0</v>
      </c>
      <c r="S104" s="22">
        <f t="shared" si="63"/>
        <v>0</v>
      </c>
      <c r="T104" s="22">
        <f t="shared" si="64"/>
        <v>0</v>
      </c>
      <c r="U104" s="22">
        <f t="shared" si="56"/>
        <v>-24181.583268867776</v>
      </c>
      <c r="V104" s="22"/>
      <c r="W104" s="22">
        <f>IFERROR(VLOOKUP($A104,'[1]Cost UPL SFY22 Combine'!$B:$AG,31,FALSE),0)+IFERROR(VLOOKUP($A104,'[1]Cost UPL SFY22 Combine'!$B:$AG,32,FALSE),0)</f>
        <v>0</v>
      </c>
      <c r="X104" s="23">
        <f t="shared" si="57"/>
        <v>0</v>
      </c>
      <c r="Y104" s="22">
        <f>IFERROR(VLOOKUP($A104,'[1]SHOPP UPL SFY2022 Combined OUT'!$A:$AH,33,FALSE),0)</f>
        <v>0</v>
      </c>
      <c r="Z104" s="24">
        <f t="shared" si="58"/>
        <v>0</v>
      </c>
      <c r="AA104" s="22">
        <f>(IFERROR(VLOOKUP(A104,'[1]CAH 101% of cost'!$A$3:$BP$43,64,FALSE),0))</f>
        <v>0</v>
      </c>
      <c r="AB104" s="22">
        <f t="shared" si="65"/>
        <v>0</v>
      </c>
      <c r="AC104" s="22">
        <v>0</v>
      </c>
      <c r="AD104" s="22">
        <f t="shared" si="59"/>
        <v>0</v>
      </c>
      <c r="AE104" s="22">
        <f t="shared" si="60"/>
        <v>0</v>
      </c>
      <c r="AF104" s="22">
        <f t="shared" ref="AF104:AG108" si="68">$AB104*25%</f>
        <v>0</v>
      </c>
      <c r="AG104" s="22">
        <f t="shared" si="68"/>
        <v>0</v>
      </c>
      <c r="AH104" s="22">
        <f t="shared" si="67"/>
        <v>0</v>
      </c>
      <c r="AI104" s="22">
        <f t="shared" si="61"/>
        <v>0</v>
      </c>
      <c r="AJ104" s="26"/>
    </row>
    <row r="105" spans="1:36" hidden="1" x14ac:dyDescent="0.3">
      <c r="A105" s="132" t="s">
        <v>223</v>
      </c>
      <c r="B105" s="132" t="s">
        <v>224</v>
      </c>
      <c r="C105" s="19" t="str">
        <f>IFERROR(VLOOKUP(A105,'[1]SHOPP UPL SFY2022 Combined OUT'!$A:$F,6,FALSE),IFERROR(VLOOKUP(A105,'[1]SHOPP UPL SFY2022 Combined INP'!$A:$F,6,FALSE),VLOOKUP(A105,'[1]DRG UPL SFY22 Combined'!$A:$J,10,FALSE)))</f>
        <v>Yes</v>
      </c>
      <c r="D105" s="18">
        <v>1</v>
      </c>
      <c r="E105" s="44">
        <v>0</v>
      </c>
      <c r="F105" s="21">
        <f t="shared" si="50"/>
        <v>1181883.8</v>
      </c>
      <c r="G105" s="22">
        <f>IFERROR(IF(C105="No",(VLOOKUP($A105,'[1]Cost UPL SFY22 Combine'!$B:$AS,17,FALSE)+VLOOKUP($A105,'[1]Cost UPL SFY22 Combine'!$B:$AS,18,FALSE)+VLOOKUP($A105,'[1]Cost UPL SFY22 Combine'!$B:$AS,19,FALSE)),(VLOOKUP($A105,'[1]DRG UPL SFY22 Combined'!$A:$AZ,18,FALSE)+VLOOKUP($A105,'[1]DRG UPL SFY22 Combined'!$A:$AZ,19,FALSE)+VLOOKUP($A105,'[1]DRG UPL SFY22 Combined'!$A:$AZ,22,FALSE))),0)</f>
        <v>1181883.8</v>
      </c>
      <c r="H105" s="22"/>
      <c r="I105" s="22">
        <f t="shared" si="62"/>
        <v>1181883.8</v>
      </c>
      <c r="J105" s="23">
        <f t="shared" si="51"/>
        <v>0</v>
      </c>
      <c r="K105" s="22">
        <f>IFERROR(IF(C105="No",(VLOOKUP($A105,'[1]SHOPP UPL SFY2022 Combined INP'!$A:$AL,36,FALSE)),VLOOKUP($A105,'[1]DRG UPL SFY22 Combined'!$A:$AW,48,FALSE)),0)</f>
        <v>-787258.10631572735</v>
      </c>
      <c r="L105" s="22">
        <f t="shared" si="52"/>
        <v>0</v>
      </c>
      <c r="M105" s="22">
        <f>(IFERROR(VLOOKUP($A105,'[1]CAH 101% of cost'!$A$3:$BJ$43,48,FALSE),0))</f>
        <v>0</v>
      </c>
      <c r="N105" s="22">
        <f t="shared" si="53"/>
        <v>0</v>
      </c>
      <c r="O105" s="22">
        <v>0</v>
      </c>
      <c r="P105" s="22">
        <f t="shared" si="54"/>
        <v>0</v>
      </c>
      <c r="Q105" s="22">
        <f t="shared" si="55"/>
        <v>0</v>
      </c>
      <c r="R105" s="22">
        <f t="shared" si="63"/>
        <v>0</v>
      </c>
      <c r="S105" s="22">
        <f t="shared" si="63"/>
        <v>0</v>
      </c>
      <c r="T105" s="22">
        <f t="shared" si="64"/>
        <v>0</v>
      </c>
      <c r="U105" s="22">
        <f t="shared" si="56"/>
        <v>-787258.10631572735</v>
      </c>
      <c r="V105" s="22"/>
      <c r="W105" s="22">
        <f>IFERROR(VLOOKUP($A105,'[1]Cost UPL SFY22 Combine'!$B:$AG,31,FALSE),0)+IFERROR(VLOOKUP($A105,'[1]Cost UPL SFY22 Combine'!$B:$AG,32,FALSE),0)</f>
        <v>0</v>
      </c>
      <c r="X105" s="23">
        <f t="shared" si="57"/>
        <v>0</v>
      </c>
      <c r="Y105" s="22">
        <f>IFERROR(VLOOKUP($A105,'[1]SHOPP UPL SFY2022 Combined OUT'!$A:$AH,33,FALSE),0)</f>
        <v>0</v>
      </c>
      <c r="Z105" s="24">
        <f t="shared" si="58"/>
        <v>0</v>
      </c>
      <c r="AA105" s="22">
        <f>(IFERROR(VLOOKUP(A105,'[1]CAH 101% of cost'!$A$3:$BP$43,64,FALSE),0))</f>
        <v>0</v>
      </c>
      <c r="AB105" s="22">
        <f t="shared" si="65"/>
        <v>0</v>
      </c>
      <c r="AC105" s="22">
        <v>0</v>
      </c>
      <c r="AD105" s="22">
        <f t="shared" si="59"/>
        <v>0</v>
      </c>
      <c r="AE105" s="22">
        <f t="shared" si="60"/>
        <v>0</v>
      </c>
      <c r="AF105" s="22">
        <f t="shared" si="68"/>
        <v>0</v>
      </c>
      <c r="AG105" s="22">
        <f t="shared" si="68"/>
        <v>0</v>
      </c>
      <c r="AH105" s="22">
        <f t="shared" si="67"/>
        <v>0</v>
      </c>
      <c r="AI105" s="22">
        <f t="shared" si="61"/>
        <v>0</v>
      </c>
      <c r="AJ105" s="26"/>
    </row>
    <row r="106" spans="1:36" hidden="1" x14ac:dyDescent="0.3">
      <c r="A106" s="132" t="s">
        <v>225</v>
      </c>
      <c r="B106" s="130" t="str">
        <f>VLOOKUP($A106,'[4]DRG UPL SFY20 Seperate'!$A:$V,3,FALSE)</f>
        <v>SOUTHWESTERN REGIONAL MEDICAL CENTER</v>
      </c>
      <c r="C106" s="19" t="str">
        <f>IFERROR(VLOOKUP(A106,'[1]SHOPP UPL SFY2022 Combined OUT'!$A:$F,6,FALSE),IFERROR(VLOOKUP(A106,'[1]SHOPP UPL SFY2022 Combined INP'!$A:$F,6,FALSE),VLOOKUP(A106,'[1]DRG UPL SFY22 Combined'!$A:$J,10,FALSE)))</f>
        <v>Yes</v>
      </c>
      <c r="D106" s="18">
        <v>1</v>
      </c>
      <c r="E106" s="44">
        <v>0</v>
      </c>
      <c r="F106" s="21">
        <f t="shared" si="50"/>
        <v>6618.76</v>
      </c>
      <c r="G106" s="22">
        <f>IFERROR(IF(C106="No",(VLOOKUP($A106,'[1]Cost UPL SFY22 Combine'!$B:$AS,17,FALSE)+VLOOKUP($A106,'[1]Cost UPL SFY22 Combine'!$B:$AS,18,FALSE)+VLOOKUP($A106,'[1]Cost UPL SFY22 Combine'!$B:$AS,19,FALSE)),(VLOOKUP($A106,'[1]DRG UPL SFY22 Combined'!$A:$AZ,18,FALSE)+VLOOKUP($A106,'[1]DRG UPL SFY22 Combined'!$A:$AZ,19,FALSE)+VLOOKUP($A106,'[1]DRG UPL SFY22 Combined'!$A:$AZ,22,FALSE))),0)</f>
        <v>0</v>
      </c>
      <c r="H106" s="22"/>
      <c r="I106" s="22">
        <f t="shared" si="62"/>
        <v>0</v>
      </c>
      <c r="J106" s="23">
        <f t="shared" si="51"/>
        <v>0</v>
      </c>
      <c r="K106" s="22">
        <f>IFERROR(IF(C106="No",(VLOOKUP($A106,'[1]SHOPP UPL SFY2022 Combined INP'!$A:$AL,36,FALSE)),VLOOKUP($A106,'[1]DRG UPL SFY22 Combined'!$A:$AW,48,FALSE)),0)</f>
        <v>0</v>
      </c>
      <c r="L106" s="22">
        <f t="shared" si="52"/>
        <v>0</v>
      </c>
      <c r="M106" s="22">
        <f>(IFERROR(VLOOKUP($A106,'[1]CAH 101% of cost'!$A$3:$BJ$43,48,FALSE),0))</f>
        <v>0</v>
      </c>
      <c r="N106" s="22">
        <f t="shared" si="53"/>
        <v>0</v>
      </c>
      <c r="O106" s="22">
        <v>0</v>
      </c>
      <c r="P106" s="22">
        <f t="shared" si="54"/>
        <v>0</v>
      </c>
      <c r="Q106" s="22">
        <f t="shared" si="55"/>
        <v>0</v>
      </c>
      <c r="R106" s="22">
        <f t="shared" si="63"/>
        <v>0</v>
      </c>
      <c r="S106" s="22">
        <f t="shared" si="63"/>
        <v>0</v>
      </c>
      <c r="T106" s="22">
        <f t="shared" si="64"/>
        <v>0</v>
      </c>
      <c r="U106" s="22">
        <f t="shared" si="56"/>
        <v>0</v>
      </c>
      <c r="V106" s="22"/>
      <c r="W106" s="22">
        <f>IFERROR(VLOOKUP($A106,'[1]Cost UPL SFY22 Combine'!$B:$AG,31,FALSE),0)+IFERROR(VLOOKUP($A106,'[1]Cost UPL SFY22 Combine'!$B:$AG,32,FALSE),0)</f>
        <v>6618.76</v>
      </c>
      <c r="X106" s="23">
        <f t="shared" si="57"/>
        <v>0</v>
      </c>
      <c r="Y106" s="22">
        <f>IFERROR(VLOOKUP($A106,'[1]SHOPP UPL SFY2022 Combined OUT'!$A:$AH,33,FALSE),0)</f>
        <v>-812063.19000000006</v>
      </c>
      <c r="Z106" s="24">
        <f t="shared" si="58"/>
        <v>0</v>
      </c>
      <c r="AA106" s="22">
        <f>(IFERROR(VLOOKUP(A106,'[1]CAH 101% of cost'!$A$3:$BP$43,64,FALSE),0))</f>
        <v>0</v>
      </c>
      <c r="AB106" s="22">
        <f t="shared" si="65"/>
        <v>0</v>
      </c>
      <c r="AC106" s="22">
        <v>0</v>
      </c>
      <c r="AD106" s="22">
        <f t="shared" si="59"/>
        <v>0</v>
      </c>
      <c r="AE106" s="22">
        <f t="shared" si="60"/>
        <v>0</v>
      </c>
      <c r="AF106" s="22">
        <f t="shared" si="68"/>
        <v>0</v>
      </c>
      <c r="AG106" s="22">
        <f t="shared" si="68"/>
        <v>0</v>
      </c>
      <c r="AH106" s="22">
        <f t="shared" si="67"/>
        <v>0</v>
      </c>
      <c r="AI106" s="22">
        <f t="shared" si="61"/>
        <v>-812063.19000000006</v>
      </c>
      <c r="AJ106" s="26"/>
    </row>
    <row r="107" spans="1:36" hidden="1" x14ac:dyDescent="0.3">
      <c r="A107" s="129" t="s">
        <v>226</v>
      </c>
      <c r="B107" s="129" t="s">
        <v>227</v>
      </c>
      <c r="C107" s="19" t="str">
        <f>IFERROR(VLOOKUP(A107,'[1]SHOPP UPL SFY2022 Combined OUT'!$A:$F,6,FALSE),IFERROR(VLOOKUP(A107,'[1]SHOPP UPL SFY2022 Combined INP'!$A:$F,6,FALSE),VLOOKUP(A107,'[1]DRG UPL SFY22 Combined'!$A:$J,10,FALSE)))</f>
        <v>Yes</v>
      </c>
      <c r="D107" s="18">
        <v>1</v>
      </c>
      <c r="E107" s="44">
        <v>0</v>
      </c>
      <c r="F107" s="21">
        <f t="shared" si="50"/>
        <v>3190212.0896976669</v>
      </c>
      <c r="G107" s="22">
        <f>IFERROR(IF(C107="No",(VLOOKUP($A107,'[1]Cost UPL SFY22 Combine'!$B:$AS,17,FALSE)+VLOOKUP($A107,'[1]Cost UPL SFY22 Combine'!$B:$AS,18,FALSE)+VLOOKUP($A107,'[1]Cost UPL SFY22 Combine'!$B:$AS,19,FALSE)),(VLOOKUP($A107,'[1]DRG UPL SFY22 Combined'!$A:$AZ,18,FALSE)+VLOOKUP($A107,'[1]DRG UPL SFY22 Combined'!$A:$AZ,19,FALSE)+VLOOKUP($A107,'[1]DRG UPL SFY22 Combined'!$A:$AZ,22,FALSE))),0)</f>
        <v>4157.1000000000004</v>
      </c>
      <c r="H107" s="22"/>
      <c r="I107" s="22">
        <f t="shared" si="62"/>
        <v>4157.1000000000004</v>
      </c>
      <c r="J107" s="23">
        <f t="shared" si="51"/>
        <v>0</v>
      </c>
      <c r="K107" s="22">
        <f>IFERROR(IF(C107="No",(VLOOKUP($A107,'[1]SHOPP UPL SFY2022 Combined INP'!$A:$AL,36,FALSE)),VLOOKUP($A107,'[1]DRG UPL SFY22 Combined'!$A:$AW,48,FALSE)),0)</f>
        <v>2420.6106960532416</v>
      </c>
      <c r="L107" s="22">
        <f t="shared" si="52"/>
        <v>0</v>
      </c>
      <c r="M107" s="22">
        <f>(IFERROR(VLOOKUP($A107,'[1]CAH 101% of cost'!$A$3:$BJ$43,48,FALSE),0))</f>
        <v>0</v>
      </c>
      <c r="N107" s="22">
        <f t="shared" si="53"/>
        <v>0</v>
      </c>
      <c r="O107" s="22">
        <v>0</v>
      </c>
      <c r="P107" s="22">
        <f t="shared" si="54"/>
        <v>0</v>
      </c>
      <c r="Q107" s="22">
        <f t="shared" si="55"/>
        <v>0</v>
      </c>
      <c r="R107" s="22">
        <f t="shared" si="63"/>
        <v>0</v>
      </c>
      <c r="S107" s="22">
        <f t="shared" si="63"/>
        <v>0</v>
      </c>
      <c r="T107" s="22">
        <f t="shared" si="64"/>
        <v>0</v>
      </c>
      <c r="U107" s="22">
        <f t="shared" si="56"/>
        <v>2420.6106960532416</v>
      </c>
      <c r="V107" s="22"/>
      <c r="W107" s="22">
        <f>IFERROR(VLOOKUP($A107,'[1]Cost UPL SFY22 Combine'!$B:$AG,31,FALSE),0)+IFERROR(VLOOKUP($A107,'[1]Cost UPL SFY22 Combine'!$B:$AG,32,FALSE),0)</f>
        <v>3186054.9896976668</v>
      </c>
      <c r="X107" s="23">
        <f t="shared" si="57"/>
        <v>0</v>
      </c>
      <c r="Y107" s="22">
        <f>IFERROR(VLOOKUP($A107,'[1]SHOPP UPL SFY2022 Combined OUT'!$A:$AH,33,FALSE),0)</f>
        <v>238205.46375747072</v>
      </c>
      <c r="Z107" s="24">
        <f t="shared" si="58"/>
        <v>0</v>
      </c>
      <c r="AA107" s="22">
        <f>(IFERROR(VLOOKUP(A107,'[1]CAH 101% of cost'!$A$3:$BP$43,64,FALSE),0))</f>
        <v>0</v>
      </c>
      <c r="AB107" s="22">
        <f t="shared" si="65"/>
        <v>0</v>
      </c>
      <c r="AC107" s="22">
        <v>0</v>
      </c>
      <c r="AD107" s="22">
        <f t="shared" si="59"/>
        <v>0</v>
      </c>
      <c r="AE107" s="22">
        <f t="shared" si="60"/>
        <v>0</v>
      </c>
      <c r="AF107" s="22">
        <f t="shared" si="68"/>
        <v>0</v>
      </c>
      <c r="AG107" s="22">
        <f t="shared" si="68"/>
        <v>0</v>
      </c>
      <c r="AH107" s="22">
        <f t="shared" si="67"/>
        <v>0</v>
      </c>
      <c r="AI107" s="22">
        <f t="shared" si="61"/>
        <v>238205.46375747072</v>
      </c>
      <c r="AJ107" s="26"/>
    </row>
    <row r="108" spans="1:36" hidden="1" x14ac:dyDescent="0.3">
      <c r="A108" s="133" t="s">
        <v>228</v>
      </c>
      <c r="B108" s="133" t="s">
        <v>229</v>
      </c>
      <c r="C108" s="19" t="str">
        <f>IFERROR(VLOOKUP(A108,'[1]SHOPP UPL SFY2022 Combined OUT'!$A:$F,6,FALSE),IFERROR(VLOOKUP(A108,'[1]SHOPP UPL SFY2022 Combined INP'!$A:$F,6,FALSE),VLOOKUP(A108,'[1]DRG UPL SFY22 Combined'!$A:$J,10,FALSE)))</f>
        <v>Yes</v>
      </c>
      <c r="D108" s="18">
        <v>1</v>
      </c>
      <c r="E108" s="44">
        <v>0</v>
      </c>
      <c r="F108" s="21">
        <f t="shared" si="50"/>
        <v>2923267.05</v>
      </c>
      <c r="G108" s="22">
        <f>IFERROR(IF(C108="No",(VLOOKUP($A108,'[1]Cost UPL SFY22 Combine'!$B:$AS,17,FALSE)+VLOOKUP($A108,'[1]Cost UPL SFY22 Combine'!$B:$AS,18,FALSE)+VLOOKUP($A108,'[1]Cost UPL SFY22 Combine'!$B:$AS,19,FALSE)),(VLOOKUP($A108,'[1]DRG UPL SFY22 Combined'!$A:$AZ,18,FALSE)+VLOOKUP($A108,'[1]DRG UPL SFY22 Combined'!$A:$AZ,19,FALSE)+VLOOKUP($A108,'[1]DRG UPL SFY22 Combined'!$A:$AZ,22,FALSE))),0)</f>
        <v>444913.37999999995</v>
      </c>
      <c r="H108" s="22"/>
      <c r="I108" s="22">
        <f t="shared" si="62"/>
        <v>444913.37999999995</v>
      </c>
      <c r="J108" s="23">
        <f t="shared" si="51"/>
        <v>0</v>
      </c>
      <c r="K108" s="22">
        <f>IFERROR(IF(C108="No",(VLOOKUP($A108,'[1]SHOPP UPL SFY2022 Combined INP'!$A:$AL,36,FALSE)),VLOOKUP($A108,'[1]DRG UPL SFY22 Combined'!$A:$AW,48,FALSE)),0)</f>
        <v>421765.13521815831</v>
      </c>
      <c r="L108" s="22">
        <f t="shared" si="52"/>
        <v>0</v>
      </c>
      <c r="M108" s="22">
        <f>(IFERROR(VLOOKUP($A108,'[1]CAH 101% of cost'!$A$3:$BJ$43,48,FALSE),0))</f>
        <v>0</v>
      </c>
      <c r="N108" s="22">
        <f t="shared" si="53"/>
        <v>0</v>
      </c>
      <c r="O108" s="22">
        <v>0</v>
      </c>
      <c r="P108" s="22">
        <f t="shared" si="54"/>
        <v>0</v>
      </c>
      <c r="Q108" s="22">
        <f>ROUND($N108*25%,2)-(O108-P108)</f>
        <v>0</v>
      </c>
      <c r="R108" s="22">
        <f t="shared" si="63"/>
        <v>0</v>
      </c>
      <c r="S108" s="22">
        <f t="shared" si="63"/>
        <v>0</v>
      </c>
      <c r="T108" s="22">
        <f t="shared" si="64"/>
        <v>0</v>
      </c>
      <c r="U108" s="22">
        <f t="shared" si="56"/>
        <v>421765.13521815831</v>
      </c>
      <c r="V108" s="22"/>
      <c r="W108" s="22">
        <f>IFERROR(VLOOKUP($A108,'[1]Cost UPL SFY22 Combine'!$B:$AG,31,FALSE),0)+IFERROR(VLOOKUP($A108,'[1]Cost UPL SFY22 Combine'!$B:$AG,32,FALSE),0)</f>
        <v>2478353.67</v>
      </c>
      <c r="X108" s="23">
        <f t="shared" si="57"/>
        <v>0</v>
      </c>
      <c r="Y108" s="22">
        <f>IFERROR(VLOOKUP($A108,'[1]SHOPP UPL SFY2022 Combined OUT'!$A:$AH,33,FALSE),0)</f>
        <v>1417174.7486132104</v>
      </c>
      <c r="Z108" s="24">
        <f t="shared" si="58"/>
        <v>0</v>
      </c>
      <c r="AA108" s="22">
        <f>(IFERROR(VLOOKUP(A108,'[1]CAH 101% of cost'!$A$3:$BP$43,64,FALSE),0))</f>
        <v>0</v>
      </c>
      <c r="AB108" s="22">
        <f t="shared" si="65"/>
        <v>0</v>
      </c>
      <c r="AC108" s="22"/>
      <c r="AE108" s="22">
        <f t="shared" si="60"/>
        <v>0</v>
      </c>
      <c r="AF108" s="22">
        <f t="shared" si="68"/>
        <v>0</v>
      </c>
      <c r="AG108" s="22">
        <f t="shared" si="68"/>
        <v>0</v>
      </c>
      <c r="AH108" s="22">
        <f t="shared" si="67"/>
        <v>0</v>
      </c>
      <c r="AI108" s="22">
        <f t="shared" si="61"/>
        <v>1417174.7486132104</v>
      </c>
      <c r="AJ108" s="26"/>
    </row>
    <row r="109" spans="1:36" x14ac:dyDescent="0.3">
      <c r="A109" s="47"/>
      <c r="B109" s="47"/>
      <c r="E109" s="44"/>
      <c r="F109" s="21"/>
      <c r="G109" s="22"/>
      <c r="H109" s="22"/>
      <c r="I109" s="22"/>
      <c r="J109" s="23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3"/>
      <c r="Y109" s="22"/>
      <c r="Z109" s="24"/>
      <c r="AA109" s="22"/>
      <c r="AB109" s="22"/>
      <c r="AC109" s="22"/>
      <c r="AD109" s="22"/>
      <c r="AE109" s="22"/>
      <c r="AF109" s="22"/>
      <c r="AG109" s="22"/>
      <c r="AH109" s="22"/>
      <c r="AI109" s="22"/>
    </row>
    <row r="110" spans="1:36" hidden="1" x14ac:dyDescent="0.3">
      <c r="A110" s="17"/>
      <c r="E110" s="20"/>
      <c r="F110" s="21"/>
      <c r="G110" s="21">
        <f>SUM(G5:G61)</f>
        <v>535423814.62999994</v>
      </c>
      <c r="H110" s="21">
        <f>SUM(H5:H61)</f>
        <v>0</v>
      </c>
      <c r="I110" s="21">
        <f>SUM(I5:I61)</f>
        <v>535423814.62999994</v>
      </c>
      <c r="J110" s="48">
        <f t="shared" ref="J110:U110" si="69">SUM(J5:J108)</f>
        <v>1.0000000000000004</v>
      </c>
      <c r="K110" s="22">
        <f t="shared" si="69"/>
        <v>484759205.48829138</v>
      </c>
      <c r="L110" s="22">
        <f t="shared" si="69"/>
        <v>480450599</v>
      </c>
      <c r="M110" s="22">
        <f t="shared" si="69"/>
        <v>2088536</v>
      </c>
      <c r="N110" s="22">
        <f t="shared" si="69"/>
        <v>482539135</v>
      </c>
      <c r="O110" s="22">
        <v>113908475.37999998</v>
      </c>
      <c r="P110" s="22">
        <f t="shared" si="69"/>
        <v>113908475.37999998</v>
      </c>
      <c r="Q110" s="22">
        <f t="shared" si="69"/>
        <v>120634783.75</v>
      </c>
      <c r="R110" s="22">
        <f t="shared" si="69"/>
        <v>120634783.75</v>
      </c>
      <c r="S110" s="22">
        <f t="shared" si="69"/>
        <v>120634783.75</v>
      </c>
      <c r="T110" s="22">
        <f t="shared" si="69"/>
        <v>6726308.3700000001</v>
      </c>
      <c r="U110" s="49">
        <f t="shared" si="69"/>
        <v>2220070.4882912077</v>
      </c>
      <c r="V110" s="22"/>
      <c r="W110" s="21">
        <f>SUM(W5:W61)</f>
        <v>323719189.04602182</v>
      </c>
      <c r="X110" s="48">
        <f t="shared" ref="X110:AI110" si="70">SUM(X5:X108)</f>
        <v>1</v>
      </c>
      <c r="Y110" s="22">
        <f t="shared" si="70"/>
        <v>155526327.15402216</v>
      </c>
      <c r="Z110" s="22">
        <f t="shared" si="70"/>
        <v>136673097</v>
      </c>
      <c r="AA110" s="22">
        <f t="shared" si="70"/>
        <v>15293165</v>
      </c>
      <c r="AB110" s="22">
        <f t="shared" si="70"/>
        <v>151966262</v>
      </c>
      <c r="AC110" s="22">
        <v>36074251.681999996</v>
      </c>
      <c r="AD110" s="22">
        <f t="shared" si="70"/>
        <v>36078142.142000005</v>
      </c>
      <c r="AE110" s="22">
        <f t="shared" si="70"/>
        <v>37995455.960000001</v>
      </c>
      <c r="AF110" s="22">
        <f t="shared" si="70"/>
        <v>37991565.5</v>
      </c>
      <c r="AG110" s="22">
        <f t="shared" si="70"/>
        <v>37991565.5</v>
      </c>
      <c r="AH110" s="22">
        <f t="shared" si="70"/>
        <v>1913423.37</v>
      </c>
      <c r="AI110" s="49">
        <f t="shared" si="70"/>
        <v>3560065.1540221605</v>
      </c>
    </row>
    <row r="111" spans="1:36" hidden="1" x14ac:dyDescent="0.3">
      <c r="A111" s="17"/>
      <c r="E111" s="20"/>
      <c r="F111" s="42"/>
      <c r="G111" s="21">
        <f>SUM(G5:G108)</f>
        <v>565671003.53999972</v>
      </c>
      <c r="H111" s="21">
        <f>SUM(H5:H108)</f>
        <v>0</v>
      </c>
      <c r="I111" s="21">
        <f>SUM(I5:I108)</f>
        <v>565671003.53999972</v>
      </c>
      <c r="J111" s="21"/>
      <c r="K111" s="42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>
        <f>SUM(W5:W108)</f>
        <v>367977117.45454162</v>
      </c>
      <c r="Y111" s="42"/>
      <c r="Z111" s="24">
        <f>Z113-Z110</f>
        <v>1</v>
      </c>
      <c r="AI111" s="21"/>
    </row>
    <row r="112" spans="1:36" x14ac:dyDescent="0.3">
      <c r="A112" s="17"/>
      <c r="E112" s="20"/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2"/>
      <c r="Y112" s="22"/>
      <c r="AI112" s="21"/>
    </row>
    <row r="113" spans="1:41" x14ac:dyDescent="0.3">
      <c r="A113" s="17"/>
      <c r="E113" s="20"/>
      <c r="F113" s="21"/>
      <c r="G113" s="21"/>
      <c r="H113" s="21"/>
      <c r="I113" s="21"/>
      <c r="J113" s="50" t="s">
        <v>230</v>
      </c>
      <c r="K113" s="50"/>
      <c r="L113" s="50">
        <f>ROUND(L1*'[1]UPL Gap Summary'!$E$20,0)</f>
        <v>480450599</v>
      </c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51"/>
      <c r="X113" s="50" t="s">
        <v>231</v>
      </c>
      <c r="Y113" s="50"/>
      <c r="Z113" s="52">
        <f>ROUND(Z1*'[1]UPL Gap Summary'!$G$20,0)</f>
        <v>136673098</v>
      </c>
      <c r="AA113" s="24"/>
      <c r="AB113" s="24"/>
      <c r="AC113" s="24"/>
      <c r="AD113" s="24"/>
      <c r="AE113" s="24"/>
      <c r="AF113" s="24"/>
      <c r="AG113" s="24"/>
      <c r="AH113" s="24"/>
      <c r="AI113" s="21"/>
    </row>
    <row r="114" spans="1:41" x14ac:dyDescent="0.3">
      <c r="A114" s="17"/>
      <c r="E114" s="20"/>
      <c r="F114" s="20"/>
      <c r="G114" s="21"/>
      <c r="H114" s="21"/>
      <c r="I114" s="21"/>
      <c r="J114" s="50" t="s">
        <v>232</v>
      </c>
      <c r="K114" s="50"/>
      <c r="L114" s="53">
        <v>0.3</v>
      </c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2"/>
      <c r="X114" s="50" t="s">
        <v>232</v>
      </c>
      <c r="Y114" s="50"/>
      <c r="Z114" s="53"/>
      <c r="AI114" s="21"/>
    </row>
    <row r="115" spans="1:41" x14ac:dyDescent="0.3">
      <c r="A115" s="17"/>
      <c r="E115" s="20"/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2"/>
      <c r="Y115" s="22"/>
      <c r="AI115" s="21"/>
    </row>
    <row r="116" spans="1:41" s="35" customFormat="1" x14ac:dyDescent="0.3">
      <c r="A116" s="27"/>
      <c r="B116" s="28" t="s">
        <v>233</v>
      </c>
      <c r="C116" s="29"/>
      <c r="D116" s="30"/>
      <c r="E116" s="31"/>
      <c r="F116" s="32"/>
      <c r="G116" s="32"/>
      <c r="H116" s="32"/>
      <c r="I116" s="32"/>
      <c r="J116" s="33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3"/>
      <c r="Y116" s="32"/>
      <c r="Z116" s="34"/>
      <c r="AA116" s="32"/>
      <c r="AB116" s="32"/>
      <c r="AC116" s="32"/>
      <c r="AD116" s="32"/>
      <c r="AE116" s="32"/>
      <c r="AF116" s="32"/>
      <c r="AG116" s="32"/>
      <c r="AH116" s="32"/>
      <c r="AI116" s="32"/>
      <c r="AK116" s="36"/>
      <c r="AL116" s="36"/>
    </row>
    <row r="117" spans="1:41" x14ac:dyDescent="0.3">
      <c r="A117" s="104" t="s">
        <v>234</v>
      </c>
      <c r="B117" s="120" t="s">
        <v>235</v>
      </c>
      <c r="C117" s="19" t="str">
        <f>IFERROR(VLOOKUP(A117,'[1]SHOPP UPL SFY2022 Combined OUT'!$A:$F,6,FALSE),IFERROR(VLOOKUP(A117,'[1]SHOPP UPL SFY2022 Combined INP'!$A:$F,6,FALSE),VLOOKUP(A117,'[1]DRG UPL SFY22 Combined'!$A:$J,10,FALSE)))</f>
        <v>Yes</v>
      </c>
      <c r="D117" s="18">
        <v>2</v>
      </c>
      <c r="E117" s="20">
        <v>1</v>
      </c>
      <c r="F117" s="21">
        <f t="shared" ref="F117:F131" si="71">G117+W117</f>
        <v>1120591.8934099008</v>
      </c>
      <c r="G117" s="22">
        <f>IFERROR(IF(C117="No",(VLOOKUP($A117,'[1]Cost UPL SFY22 Combine'!$B:$AS,17,FALSE)+VLOOKUP($A117,'[1]Cost UPL SFY22 Combine'!$B:$AS,18,FALSE)+VLOOKUP($A117,'[1]Cost UPL SFY22 Combine'!$B:$AS,19,FALSE)),(VLOOKUP($A117,'[1]DRG UPL SFY22 Combined'!$A:$AZ,18,FALSE)+VLOOKUP($A117,'[1]DRG UPL SFY22 Combined'!$A:$AZ,19,FALSE)+VLOOKUP($A117,'[1]DRG UPL SFY22 Combined'!$A:$AZ,22,FALSE))),0)</f>
        <v>234766.1</v>
      </c>
      <c r="H117" s="22"/>
      <c r="I117" s="22">
        <f t="shared" ref="I117:I131" si="72">G117+H117</f>
        <v>234766.1</v>
      </c>
      <c r="J117" s="23">
        <f t="shared" ref="J117:J131" si="73">IF($E117=1,I117/$I$162,0)</f>
        <v>3.7962074679144344E-3</v>
      </c>
      <c r="K117" s="22">
        <f>IFERROR(IF(C117="No",(VLOOKUP($A117,'[1]SHOPP UPL SFY2022 Combined INP'!$A:$AL,36,FALSE)),VLOOKUP($A117,'[1]DRG UPL SFY22 Combined'!$A:$AW,48,FALSE)),0)</f>
        <v>119091.13077248304</v>
      </c>
      <c r="L117" s="22">
        <f t="shared" ref="L117:L131" si="74">IF($E117=1,ROUND($J117*(L$165+L$166),0),0)</f>
        <v>286867</v>
      </c>
      <c r="M117" s="22">
        <f>(IFERROR(VLOOKUP($A117,'[1]CAH 101% of cost'!$A$3:$BJ$43,48,FALSE),0))</f>
        <v>0</v>
      </c>
      <c r="N117" s="22">
        <f t="shared" ref="N117:N131" si="75">L117+M117</f>
        <v>286867</v>
      </c>
      <c r="O117" s="22">
        <v>67706.98</v>
      </c>
      <c r="P117" s="22">
        <f t="shared" ref="P117:P131" si="76">ROUND($N117*23.6%,2)</f>
        <v>67700.61</v>
      </c>
      <c r="Q117" s="22">
        <f t="shared" ref="Q117:Q130" si="77">ROUND($N117*25%,2)-(O117-P117)</f>
        <v>71710.38</v>
      </c>
      <c r="R117" s="22">
        <f t="shared" ref="R117:S131" si="78">ROUND($N117*25%,2)</f>
        <v>71716.75</v>
      </c>
      <c r="S117" s="22">
        <f t="shared" si="78"/>
        <v>71716.75</v>
      </c>
      <c r="T117" s="22">
        <f t="shared" ref="T117:T131" si="79">ROUND($N117*1.4%,2)</f>
        <v>4016.14</v>
      </c>
      <c r="U117" s="22">
        <f t="shared" ref="U117:U131" si="80">+K117-(L117+M117)</f>
        <v>-167775.86922751696</v>
      </c>
      <c r="V117" s="22"/>
      <c r="W117" s="22">
        <f>IFERROR(VLOOKUP($A117,'[1]Cost UPL SFY22 Combine'!$B:$AG,31,FALSE),0)+IFERROR(VLOOKUP($A117,'[1]Cost UPL SFY22 Combine'!$B:$AG,32,FALSE),0)</f>
        <v>885825.79340990086</v>
      </c>
      <c r="X117" s="23">
        <f t="shared" ref="X117:X131" si="81">IF($E117=1,W117/$W$162,0)</f>
        <v>1.2752045895961177E-2</v>
      </c>
      <c r="Y117" s="22">
        <f>IFERROR(VLOOKUP($A117,'[1]SHOPP UPL SFY2022 Combined OUT'!$A:$AH,33,FALSE),0)</f>
        <v>543010.67817042093</v>
      </c>
      <c r="Z117" s="24">
        <f t="shared" ref="Z117:Z131" si="82">IF($E117=1,ROUND($X117*(Z$165+Z$166),0),0)</f>
        <v>274538</v>
      </c>
      <c r="AA117" s="22">
        <f>(IFERROR(VLOOKUP(A117,'[1]CAH 101% of cost'!$A$3:$BP$43,64,FALSE),0))</f>
        <v>0</v>
      </c>
      <c r="AB117" s="22">
        <f t="shared" ref="AB117:AB131" si="83">Z117+AA117</f>
        <v>274538</v>
      </c>
      <c r="AC117" s="22">
        <v>68875.42</v>
      </c>
      <c r="AD117" s="22">
        <f t="shared" ref="AD117:AD131" si="84">AB117*23.6%</f>
        <v>64790.968000000001</v>
      </c>
      <c r="AE117" s="22">
        <f t="shared" ref="AE117:AE131" si="85">ROUND($AB117*25%,2)-(AC117-AD117)</f>
        <v>64550.048000000003</v>
      </c>
      <c r="AF117" s="22">
        <f t="shared" ref="AF117:AG131" si="86">ROUND($AB117*25%,2)</f>
        <v>68634.5</v>
      </c>
      <c r="AG117" s="22">
        <f t="shared" si="86"/>
        <v>68634.5</v>
      </c>
      <c r="AH117" s="22">
        <f t="shared" ref="AH117:AH131" si="87">ROUND($AB117*1.4%,2)</f>
        <v>3843.53</v>
      </c>
      <c r="AI117" s="22">
        <f t="shared" ref="AI117:AI131" si="88">+Y117-(Z117+AA117)</f>
        <v>268472.67817042093</v>
      </c>
      <c r="AJ117" s="41"/>
      <c r="AO117" s="26"/>
    </row>
    <row r="118" spans="1:41" x14ac:dyDescent="0.3">
      <c r="A118" s="104" t="s">
        <v>236</v>
      </c>
      <c r="B118" s="120" t="s">
        <v>237</v>
      </c>
      <c r="C118" s="19" t="str">
        <f>IFERROR(VLOOKUP(A118,'[1]SHOPP UPL SFY2022 Combined OUT'!$A:$F,6,FALSE),IFERROR(VLOOKUP(A118,'[1]SHOPP UPL SFY2022 Combined INP'!$A:$F,6,FALSE),VLOOKUP(A118,'[1]DRG UPL SFY22 Combined'!$A:$J,10,FALSE)))</f>
        <v>Yes</v>
      </c>
      <c r="D118" s="18">
        <v>2</v>
      </c>
      <c r="E118" s="20">
        <v>1</v>
      </c>
      <c r="F118" s="21">
        <f t="shared" si="71"/>
        <v>1340584.6978052263</v>
      </c>
      <c r="G118" s="22">
        <f>IFERROR(IF(C118="No",(VLOOKUP($A118,'[1]Cost UPL SFY22 Combine'!$B:$AS,17,FALSE)+VLOOKUP($A118,'[1]Cost UPL SFY22 Combine'!$B:$AS,18,FALSE)+VLOOKUP($A118,'[1]Cost UPL SFY22 Combine'!$B:$AS,19,FALSE)),(VLOOKUP($A118,'[1]DRG UPL SFY22 Combined'!$A:$AZ,18,FALSE)+VLOOKUP($A118,'[1]DRG UPL SFY22 Combined'!$A:$AZ,19,FALSE)+VLOOKUP($A118,'[1]DRG UPL SFY22 Combined'!$A:$AZ,22,FALSE))),0)</f>
        <v>410810.37</v>
      </c>
      <c r="H118" s="22"/>
      <c r="I118" s="22">
        <f t="shared" si="72"/>
        <v>410810.37</v>
      </c>
      <c r="J118" s="23">
        <f t="shared" si="73"/>
        <v>6.6428730318844669E-3</v>
      </c>
      <c r="K118" s="22">
        <f>IFERROR(IF(C118="No",(VLOOKUP($A118,'[1]SHOPP UPL SFY2022 Combined INP'!$A:$AL,36,FALSE)),VLOOKUP($A118,'[1]DRG UPL SFY22 Combined'!$A:$AW,48,FALSE)),0)</f>
        <v>364227.85700851213</v>
      </c>
      <c r="L118" s="22">
        <f t="shared" si="74"/>
        <v>501980</v>
      </c>
      <c r="M118" s="22">
        <f>(IFERROR(VLOOKUP($A118,'[1]CAH 101% of cost'!$A$3:$BJ$43,48,FALSE),0))</f>
        <v>0</v>
      </c>
      <c r="N118" s="22">
        <f t="shared" si="75"/>
        <v>501980</v>
      </c>
      <c r="O118" s="22">
        <v>118478.61</v>
      </c>
      <c r="P118" s="22">
        <f t="shared" si="76"/>
        <v>118467.28</v>
      </c>
      <c r="Q118" s="22">
        <f t="shared" si="77"/>
        <v>125483.67</v>
      </c>
      <c r="R118" s="22">
        <f t="shared" si="78"/>
        <v>125495</v>
      </c>
      <c r="S118" s="22">
        <f t="shared" si="78"/>
        <v>125495</v>
      </c>
      <c r="T118" s="22">
        <f t="shared" si="79"/>
        <v>7027.72</v>
      </c>
      <c r="U118" s="22">
        <f t="shared" si="80"/>
        <v>-137752.14299148787</v>
      </c>
      <c r="V118" s="22"/>
      <c r="W118" s="22">
        <f>IFERROR(VLOOKUP($A118,'[1]Cost UPL SFY22 Combine'!$B:$AG,31,FALSE),0)+IFERROR(VLOOKUP($A118,'[1]Cost UPL SFY22 Combine'!$B:$AG,32,FALSE),0)</f>
        <v>929774.32780522632</v>
      </c>
      <c r="X118" s="23">
        <f t="shared" si="81"/>
        <v>1.338471400275911E-2</v>
      </c>
      <c r="Y118" s="22">
        <f>IFERROR(VLOOKUP($A118,'[1]SHOPP UPL SFY2022 Combined OUT'!$A:$AH,33,FALSE),0)</f>
        <v>645983.85971745464</v>
      </c>
      <c r="Z118" s="24">
        <f t="shared" si="82"/>
        <v>288159</v>
      </c>
      <c r="AA118" s="22">
        <f>(IFERROR(VLOOKUP(A118,'[1]CAH 101% of cost'!$A$3:$BP$43,64,FALSE),0))</f>
        <v>0</v>
      </c>
      <c r="AB118" s="22">
        <f t="shared" si="83"/>
        <v>288159</v>
      </c>
      <c r="AC118" s="22">
        <v>72292.464000000007</v>
      </c>
      <c r="AD118" s="22">
        <f t="shared" si="84"/>
        <v>68005.524000000005</v>
      </c>
      <c r="AE118" s="22">
        <f t="shared" si="85"/>
        <v>67752.81</v>
      </c>
      <c r="AF118" s="22">
        <f t="shared" si="86"/>
        <v>72039.75</v>
      </c>
      <c r="AG118" s="22">
        <f t="shared" si="86"/>
        <v>72039.75</v>
      </c>
      <c r="AH118" s="22">
        <f t="shared" si="87"/>
        <v>4034.23</v>
      </c>
      <c r="AI118" s="22">
        <f t="shared" si="88"/>
        <v>357824.85971745464</v>
      </c>
      <c r="AJ118" s="26"/>
      <c r="AO118" s="26"/>
    </row>
    <row r="119" spans="1:41" x14ac:dyDescent="0.3">
      <c r="A119" s="104" t="s">
        <v>238</v>
      </c>
      <c r="B119" s="102" t="s">
        <v>239</v>
      </c>
      <c r="C119" s="19" t="str">
        <f>IFERROR(VLOOKUP(A119,'[1]SHOPP UPL SFY2022 Combined OUT'!$A:$F,6,FALSE),IFERROR(VLOOKUP(A119,'[1]SHOPP UPL SFY2022 Combined INP'!$A:$F,6,FALSE),VLOOKUP(A119,'[1]DRG UPL SFY22 Combined'!$A:$J,10,FALSE)))</f>
        <v>Yes</v>
      </c>
      <c r="D119" s="18">
        <v>2</v>
      </c>
      <c r="E119" s="20">
        <v>1</v>
      </c>
      <c r="F119" s="21">
        <f t="shared" si="71"/>
        <v>28023854.216051981</v>
      </c>
      <c r="G119" s="22">
        <f>IFERROR(IF(C119="No",(VLOOKUP($A119,'[1]Cost UPL SFY22 Combine'!$B:$AS,17,FALSE)+VLOOKUP($A119,'[1]Cost UPL SFY22 Combine'!$B:$AS,18,FALSE)+VLOOKUP($A119,'[1]Cost UPL SFY22 Combine'!$B:$AS,19,FALSE)),(VLOOKUP($A119,'[1]DRG UPL SFY22 Combined'!$A:$AZ,18,FALSE)+VLOOKUP($A119,'[1]DRG UPL SFY22 Combined'!$A:$AZ,19,FALSE)+VLOOKUP($A119,'[1]DRG UPL SFY22 Combined'!$A:$AZ,22,FALSE))),0)</f>
        <v>15731190.609999999</v>
      </c>
      <c r="H119" s="22"/>
      <c r="I119" s="22">
        <f t="shared" si="72"/>
        <v>15731190.609999999</v>
      </c>
      <c r="J119" s="23">
        <f t="shared" si="73"/>
        <v>0.25437600774927649</v>
      </c>
      <c r="K119" s="22">
        <f>IFERROR(IF(C119="No",(VLOOKUP($A119,'[1]SHOPP UPL SFY2022 Combined INP'!$A:$AL,36,FALSE)),VLOOKUP($A119,'[1]DRG UPL SFY22 Combined'!$A:$AW,48,FALSE)),0)</f>
        <v>15241150.194017302</v>
      </c>
      <c r="L119" s="22">
        <f t="shared" si="74"/>
        <v>19222358</v>
      </c>
      <c r="M119" s="22">
        <f>(IFERROR(VLOOKUP($A119,'[1]CAH 101% of cost'!$A$3:$BJ$43,48,FALSE),0))</f>
        <v>0</v>
      </c>
      <c r="N119" s="22">
        <f t="shared" si="75"/>
        <v>19222358</v>
      </c>
      <c r="O119" s="22">
        <v>4536906.01</v>
      </c>
      <c r="P119" s="22">
        <f t="shared" si="76"/>
        <v>4536476.49</v>
      </c>
      <c r="Q119" s="22">
        <f t="shared" si="77"/>
        <v>4805159.9800000004</v>
      </c>
      <c r="R119" s="22">
        <f t="shared" si="78"/>
        <v>4805589.5</v>
      </c>
      <c r="S119" s="22">
        <f t="shared" si="78"/>
        <v>4805589.5</v>
      </c>
      <c r="T119" s="22">
        <f t="shared" si="79"/>
        <v>269113.01</v>
      </c>
      <c r="U119" s="22">
        <f t="shared" si="80"/>
        <v>-3981207.8059826978</v>
      </c>
      <c r="V119" s="22"/>
      <c r="W119" s="22">
        <f>IFERROR(VLOOKUP($A119,'[1]Cost UPL SFY22 Combine'!$B:$AG,31,FALSE),0)+IFERROR(VLOOKUP($A119,'[1]Cost UPL SFY22 Combine'!$B:$AG,32,FALSE),0)</f>
        <v>12292663.606051983</v>
      </c>
      <c r="X119" s="23">
        <f t="shared" si="81"/>
        <v>0.176960991262816</v>
      </c>
      <c r="Y119" s="22">
        <f>IFERROR(VLOOKUP($A119,'[1]SHOPP UPL SFY2022 Combined OUT'!$A:$AH,33,FALSE),0)</f>
        <v>810719.28984052315</v>
      </c>
      <c r="Z119" s="24">
        <f t="shared" si="82"/>
        <v>3809786</v>
      </c>
      <c r="AA119" s="22">
        <f>(IFERROR(VLOOKUP(A119,'[1]CAH 101% of cost'!$A$3:$BP$43,64,FALSE),0))</f>
        <v>0</v>
      </c>
      <c r="AB119" s="22">
        <f t="shared" si="83"/>
        <v>3809786</v>
      </c>
      <c r="AC119" s="22">
        <v>955789.14400000009</v>
      </c>
      <c r="AD119" s="22">
        <f t="shared" si="84"/>
        <v>899109.49600000004</v>
      </c>
      <c r="AE119" s="22">
        <f t="shared" si="85"/>
        <v>895766.85199999996</v>
      </c>
      <c r="AF119" s="22">
        <f t="shared" si="86"/>
        <v>952446.5</v>
      </c>
      <c r="AG119" s="22">
        <f t="shared" si="86"/>
        <v>952446.5</v>
      </c>
      <c r="AH119" s="22">
        <f t="shared" si="87"/>
        <v>53337</v>
      </c>
      <c r="AI119" s="22">
        <f t="shared" si="88"/>
        <v>-2999066.7101594768</v>
      </c>
      <c r="AJ119" s="26"/>
      <c r="AO119" s="26"/>
    </row>
    <row r="120" spans="1:41" x14ac:dyDescent="0.3">
      <c r="A120" s="104" t="s">
        <v>240</v>
      </c>
      <c r="B120" s="120" t="s">
        <v>241</v>
      </c>
      <c r="C120" s="19" t="str">
        <f>IFERROR(VLOOKUP(A120,'[1]SHOPP UPL SFY2022 Combined OUT'!$A:$F,6,FALSE),IFERROR(VLOOKUP(A120,'[1]SHOPP UPL SFY2022 Combined INP'!$A:$F,6,FALSE),VLOOKUP(A120,'[1]DRG UPL SFY22 Combined'!$A:$J,10,FALSE)))</f>
        <v>Yes</v>
      </c>
      <c r="D120" s="18">
        <v>2</v>
      </c>
      <c r="E120" s="20">
        <v>1</v>
      </c>
      <c r="F120" s="21">
        <f t="shared" si="71"/>
        <v>1146803.7786847255</v>
      </c>
      <c r="G120" s="22">
        <f>IFERROR(IF(C120="No",(VLOOKUP($A120,'[1]Cost UPL SFY22 Combine'!$B:$AS,17,FALSE)+VLOOKUP($A120,'[1]Cost UPL SFY22 Combine'!$B:$AS,18,FALSE)+VLOOKUP($A120,'[1]Cost UPL SFY22 Combine'!$B:$AS,19,FALSE)),(VLOOKUP($A120,'[1]DRG UPL SFY22 Combined'!$A:$AZ,18,FALSE)+VLOOKUP($A120,'[1]DRG UPL SFY22 Combined'!$A:$AZ,19,FALSE)+VLOOKUP($A120,'[1]DRG UPL SFY22 Combined'!$A:$AZ,22,FALSE))),0)</f>
        <v>482326.08999999997</v>
      </c>
      <c r="H120" s="22"/>
      <c r="I120" s="22">
        <f t="shared" si="72"/>
        <v>482326.08999999997</v>
      </c>
      <c r="J120" s="23">
        <f t="shared" si="73"/>
        <v>7.7992942968681143E-3</v>
      </c>
      <c r="K120" s="22">
        <f>IFERROR(IF(C120="No",(VLOOKUP($A120,'[1]SHOPP UPL SFY2022 Combined INP'!$A:$AL,36,FALSE)),VLOOKUP($A120,'[1]DRG UPL SFY22 Combined'!$A:$AW,48,FALSE)),0)</f>
        <v>445276.45371291367</v>
      </c>
      <c r="L120" s="22">
        <f t="shared" si="74"/>
        <v>589367</v>
      </c>
      <c r="M120" s="22">
        <f>(IFERROR(VLOOKUP($A120,'[1]CAH 101% of cost'!$A$3:$BJ$43,48,FALSE),0))</f>
        <v>0</v>
      </c>
      <c r="N120" s="22">
        <f t="shared" si="75"/>
        <v>589367</v>
      </c>
      <c r="O120" s="22">
        <v>139103.82999999999</v>
      </c>
      <c r="P120" s="22">
        <f t="shared" si="76"/>
        <v>139090.60999999999</v>
      </c>
      <c r="Q120" s="22">
        <f t="shared" si="77"/>
        <v>147328.53</v>
      </c>
      <c r="R120" s="22">
        <f t="shared" si="78"/>
        <v>147341.75</v>
      </c>
      <c r="S120" s="22">
        <f t="shared" si="78"/>
        <v>147341.75</v>
      </c>
      <c r="T120" s="22">
        <f t="shared" si="79"/>
        <v>8251.14</v>
      </c>
      <c r="U120" s="22">
        <f t="shared" si="80"/>
        <v>-144090.54628708633</v>
      </c>
      <c r="V120" s="22"/>
      <c r="W120" s="22">
        <f>IFERROR(VLOOKUP($A120,'[1]Cost UPL SFY22 Combine'!$B:$AG,31,FALSE),0)+IFERROR(VLOOKUP($A120,'[1]Cost UPL SFY22 Combine'!$B:$AG,32,FALSE),0)</f>
        <v>664477.68868472555</v>
      </c>
      <c r="X120" s="23">
        <f t="shared" si="81"/>
        <v>9.5655940998648232E-3</v>
      </c>
      <c r="Y120" s="22">
        <f>IFERROR(VLOOKUP($A120,'[1]SHOPP UPL SFY2022 Combined OUT'!$A:$AH,33,FALSE),0)</f>
        <v>437800.99283277977</v>
      </c>
      <c r="Z120" s="24">
        <f t="shared" si="82"/>
        <v>205937</v>
      </c>
      <c r="AA120" s="22">
        <f>(IFERROR(VLOOKUP(A120,'[1]CAH 101% of cost'!$A$3:$BP$43,64,FALSE),0))</f>
        <v>0</v>
      </c>
      <c r="AB120" s="22">
        <f t="shared" si="83"/>
        <v>205937</v>
      </c>
      <c r="AC120" s="22">
        <v>51665.120000000003</v>
      </c>
      <c r="AD120" s="22">
        <f t="shared" si="84"/>
        <v>48601.132000000005</v>
      </c>
      <c r="AE120" s="22">
        <f t="shared" si="85"/>
        <v>48420.262000000002</v>
      </c>
      <c r="AF120" s="22">
        <f t="shared" si="86"/>
        <v>51484.25</v>
      </c>
      <c r="AG120" s="22">
        <f t="shared" si="86"/>
        <v>51484.25</v>
      </c>
      <c r="AH120" s="22">
        <f t="shared" si="87"/>
        <v>2883.12</v>
      </c>
      <c r="AI120" s="22">
        <f t="shared" si="88"/>
        <v>231863.99283277977</v>
      </c>
      <c r="AJ120" s="26"/>
      <c r="AO120" s="26"/>
    </row>
    <row r="121" spans="1:41" x14ac:dyDescent="0.3">
      <c r="A121" s="104" t="s">
        <v>242</v>
      </c>
      <c r="B121" s="120" t="s">
        <v>243</v>
      </c>
      <c r="C121" s="19" t="str">
        <f>IFERROR(VLOOKUP(A121,'[1]SHOPP UPL SFY2022 Combined OUT'!$A:$F,6,FALSE),IFERROR(VLOOKUP(A121,'[1]SHOPP UPL SFY2022 Combined INP'!$A:$F,6,FALSE),VLOOKUP(A121,'[1]DRG UPL SFY22 Combined'!$A:$J,10,FALSE)))</f>
        <v>Yes</v>
      </c>
      <c r="D121" s="18">
        <v>2</v>
      </c>
      <c r="E121" s="20">
        <v>1</v>
      </c>
      <c r="F121" s="21">
        <f t="shared" si="71"/>
        <v>3297124.270383487</v>
      </c>
      <c r="G121" s="22">
        <f>IFERROR(IF(C121="No",(VLOOKUP($A121,'[1]Cost UPL SFY22 Combine'!$B:$AS,17,FALSE)+VLOOKUP($A121,'[1]Cost UPL SFY22 Combine'!$B:$AS,18,FALSE)+VLOOKUP($A121,'[1]Cost UPL SFY22 Combine'!$B:$AS,19,FALSE)),(VLOOKUP($A121,'[1]DRG UPL SFY22 Combined'!$A:$AZ,18,FALSE)+VLOOKUP($A121,'[1]DRG UPL SFY22 Combined'!$A:$AZ,19,FALSE)+VLOOKUP($A121,'[1]DRG UPL SFY22 Combined'!$A:$AZ,22,FALSE))),0)</f>
        <v>786933.98</v>
      </c>
      <c r="H121" s="22"/>
      <c r="I121" s="22">
        <f t="shared" si="72"/>
        <v>786933.98</v>
      </c>
      <c r="J121" s="23">
        <f t="shared" si="73"/>
        <v>1.2724855299089724E-2</v>
      </c>
      <c r="K121" s="22">
        <f>IFERROR(IF(C121="No",(VLOOKUP($A121,'[1]SHOPP UPL SFY2022 Combined INP'!$A:$AL,36,FALSE)),VLOOKUP($A121,'[1]DRG UPL SFY22 Combined'!$A:$AW,48,FALSE)),0)</f>
        <v>450036.34977870365</v>
      </c>
      <c r="L121" s="22">
        <f t="shared" si="74"/>
        <v>961575</v>
      </c>
      <c r="M121" s="22">
        <f>(IFERROR(VLOOKUP($A121,'[1]CAH 101% of cost'!$A$3:$BJ$43,48,FALSE),0))</f>
        <v>0</v>
      </c>
      <c r="N121" s="22">
        <f t="shared" si="75"/>
        <v>961575</v>
      </c>
      <c r="O121" s="22">
        <v>226953.18</v>
      </c>
      <c r="P121" s="22">
        <f t="shared" si="76"/>
        <v>226931.7</v>
      </c>
      <c r="Q121" s="22">
        <f t="shared" si="77"/>
        <v>240372.27000000002</v>
      </c>
      <c r="R121" s="22">
        <f t="shared" si="78"/>
        <v>240393.75</v>
      </c>
      <c r="S121" s="22">
        <f t="shared" si="78"/>
        <v>240393.75</v>
      </c>
      <c r="T121" s="22">
        <f t="shared" si="79"/>
        <v>13462.05</v>
      </c>
      <c r="U121" s="22">
        <f t="shared" si="80"/>
        <v>-511538.65022129635</v>
      </c>
      <c r="V121" s="22"/>
      <c r="W121" s="22">
        <f>IFERROR(VLOOKUP($A121,'[1]Cost UPL SFY22 Combine'!$B:$AG,31,FALSE),0)+IFERROR(VLOOKUP($A121,'[1]Cost UPL SFY22 Combine'!$B:$AG,32,FALSE),0)</f>
        <v>2510190.290383487</v>
      </c>
      <c r="X121" s="23">
        <f t="shared" si="81"/>
        <v>3.6135842993854014E-2</v>
      </c>
      <c r="Y121" s="22">
        <f>IFERROR(VLOOKUP($A121,'[1]SHOPP UPL SFY2022 Combined OUT'!$A:$AH,33,FALSE),0)</f>
        <v>1602723.2015319769</v>
      </c>
      <c r="Z121" s="24">
        <f t="shared" si="82"/>
        <v>777967</v>
      </c>
      <c r="AA121" s="22">
        <f>(IFERROR(VLOOKUP(A121,'[1]CAH 101% of cost'!$A$3:$BP$43,64,FALSE),0))</f>
        <v>0</v>
      </c>
      <c r="AB121" s="22">
        <f t="shared" si="83"/>
        <v>777967</v>
      </c>
      <c r="AC121" s="22">
        <v>195174.36000000002</v>
      </c>
      <c r="AD121" s="22">
        <f t="shared" si="84"/>
        <v>183600.212</v>
      </c>
      <c r="AE121" s="22">
        <f t="shared" si="85"/>
        <v>182917.60199999998</v>
      </c>
      <c r="AF121" s="22">
        <f t="shared" si="86"/>
        <v>194491.75</v>
      </c>
      <c r="AG121" s="22">
        <f t="shared" si="86"/>
        <v>194491.75</v>
      </c>
      <c r="AH121" s="22">
        <f t="shared" si="87"/>
        <v>10891.54</v>
      </c>
      <c r="AI121" s="22">
        <f t="shared" si="88"/>
        <v>824756.20153197693</v>
      </c>
      <c r="AJ121" s="26"/>
      <c r="AO121" s="26"/>
    </row>
    <row r="122" spans="1:41" x14ac:dyDescent="0.3">
      <c r="A122" s="104" t="s">
        <v>244</v>
      </c>
      <c r="B122" s="120" t="s">
        <v>245</v>
      </c>
      <c r="C122" s="19" t="str">
        <f>IFERROR(VLOOKUP(A122,'[1]SHOPP UPL SFY2022 Combined OUT'!$A:$F,6,FALSE),IFERROR(VLOOKUP(A122,'[1]SHOPP UPL SFY2022 Combined INP'!$A:$F,6,FALSE),VLOOKUP(A122,'[1]DRG UPL SFY22 Combined'!$A:$J,10,FALSE)))</f>
        <v>Yes</v>
      </c>
      <c r="D122" s="18">
        <v>2</v>
      </c>
      <c r="E122" s="20">
        <v>1</v>
      </c>
      <c r="F122" s="21">
        <f t="shared" si="71"/>
        <v>5331176.0599999903</v>
      </c>
      <c r="G122" s="22">
        <f>IFERROR(IF(C122="No",(VLOOKUP($A122,'[1]Cost UPL SFY22 Combine'!$B:$AS,17,FALSE)+VLOOKUP($A122,'[1]Cost UPL SFY22 Combine'!$B:$AS,18,FALSE)+VLOOKUP($A122,'[1]Cost UPL SFY22 Combine'!$B:$AS,19,FALSE)),(VLOOKUP($A122,'[1]DRG UPL SFY22 Combined'!$A:$AZ,18,FALSE)+VLOOKUP($A122,'[1]DRG UPL SFY22 Combined'!$A:$AZ,19,FALSE)+VLOOKUP($A122,'[1]DRG UPL SFY22 Combined'!$A:$AZ,22,FALSE))),0)</f>
        <v>2269055.9700000002</v>
      </c>
      <c r="H122" s="22"/>
      <c r="I122" s="22">
        <f t="shared" si="72"/>
        <v>2269055.9700000002</v>
      </c>
      <c r="J122" s="23">
        <f t="shared" si="73"/>
        <v>3.6691018074712797E-2</v>
      </c>
      <c r="K122" s="22">
        <f>IFERROR(IF(C122="No",(VLOOKUP($A122,'[1]SHOPP UPL SFY2022 Combined INP'!$A:$AL,36,FALSE)),VLOOKUP($A122,'[1]DRG UPL SFY22 Combined'!$A:$AW,48,FALSE)),0)</f>
        <v>3169896.1416289178</v>
      </c>
      <c r="L122" s="22">
        <f t="shared" si="74"/>
        <v>2772619</v>
      </c>
      <c r="M122" s="22">
        <f>(IFERROR(VLOOKUP($A122,'[1]CAH 101% of cost'!$A$3:$BJ$43,48,FALSE),0))</f>
        <v>0</v>
      </c>
      <c r="N122" s="22">
        <f t="shared" si="75"/>
        <v>2772619</v>
      </c>
      <c r="O122" s="22">
        <v>654400.15</v>
      </c>
      <c r="P122" s="22">
        <f t="shared" si="76"/>
        <v>654338.07999999996</v>
      </c>
      <c r="Q122" s="22">
        <f t="shared" si="77"/>
        <v>693092.67999999993</v>
      </c>
      <c r="R122" s="22">
        <f t="shared" si="78"/>
        <v>693154.75</v>
      </c>
      <c r="S122" s="22">
        <f t="shared" si="78"/>
        <v>693154.75</v>
      </c>
      <c r="T122" s="22">
        <f t="shared" si="79"/>
        <v>38816.67</v>
      </c>
      <c r="U122" s="22">
        <f t="shared" si="80"/>
        <v>397277.14162891777</v>
      </c>
      <c r="V122" s="22"/>
      <c r="W122" s="22">
        <f>IFERROR(VLOOKUP($A122,'[1]Cost UPL SFY22 Combine'!$B:$AG,31,FALSE),0)+IFERROR(VLOOKUP($A122,'[1]Cost UPL SFY22 Combine'!$B:$AG,32,FALSE),0)</f>
        <v>3062120.0899999901</v>
      </c>
      <c r="X122" s="23">
        <f t="shared" si="81"/>
        <v>4.4081236081771787E-2</v>
      </c>
      <c r="Y122" s="22">
        <f>IFERROR(VLOOKUP($A122,'[1]SHOPP UPL SFY2022 Combined OUT'!$A:$AH,33,FALSE),0)</f>
        <v>2936496.1932271635</v>
      </c>
      <c r="Z122" s="24">
        <f t="shared" si="82"/>
        <v>949023</v>
      </c>
      <c r="AA122" s="22">
        <f>(IFERROR(VLOOKUP(A122,'[1]CAH 101% of cost'!$A$3:$BP$43,64,FALSE),0))</f>
        <v>0</v>
      </c>
      <c r="AB122" s="22">
        <f t="shared" si="83"/>
        <v>949023</v>
      </c>
      <c r="AC122" s="22">
        <v>238088.364</v>
      </c>
      <c r="AD122" s="22">
        <f t="shared" si="84"/>
        <v>223969.42800000001</v>
      </c>
      <c r="AE122" s="22">
        <f t="shared" si="85"/>
        <v>223136.81400000001</v>
      </c>
      <c r="AF122" s="22">
        <f t="shared" si="86"/>
        <v>237255.75</v>
      </c>
      <c r="AG122" s="22">
        <f t="shared" si="86"/>
        <v>237255.75</v>
      </c>
      <c r="AH122" s="22">
        <f t="shared" si="87"/>
        <v>13286.32</v>
      </c>
      <c r="AI122" s="22">
        <f t="shared" si="88"/>
        <v>1987473.1932271635</v>
      </c>
      <c r="AJ122" s="26"/>
      <c r="AO122" s="26"/>
    </row>
    <row r="123" spans="1:41" x14ac:dyDescent="0.3">
      <c r="A123" s="104" t="s">
        <v>246</v>
      </c>
      <c r="B123" s="120" t="s">
        <v>247</v>
      </c>
      <c r="C123" s="19" t="str">
        <f>IFERROR(VLOOKUP(A123,'[1]SHOPP UPL SFY2022 Combined OUT'!$A:$F,6,FALSE),IFERROR(VLOOKUP(A123,'[1]SHOPP UPL SFY2022 Combined INP'!$A:$F,6,FALSE),VLOOKUP(A123,'[1]DRG UPL SFY22 Combined'!$A:$J,10,FALSE)))</f>
        <v>Yes</v>
      </c>
      <c r="D123" s="18">
        <v>2</v>
      </c>
      <c r="E123" s="20">
        <v>1</v>
      </c>
      <c r="F123" s="21">
        <f t="shared" si="71"/>
        <v>9832193.2381695434</v>
      </c>
      <c r="G123" s="22">
        <f>IFERROR(IF(C123="No",(VLOOKUP($A123,'[1]Cost UPL SFY22 Combine'!$B:$AS,17,FALSE)+VLOOKUP($A123,'[1]Cost UPL SFY22 Combine'!$B:$AS,18,FALSE)+VLOOKUP($A123,'[1]Cost UPL SFY22 Combine'!$B:$AS,19,FALSE)),(VLOOKUP($A123,'[1]DRG UPL SFY22 Combined'!$A:$AZ,18,FALSE)+VLOOKUP($A123,'[1]DRG UPL SFY22 Combined'!$A:$AZ,19,FALSE)+VLOOKUP($A123,'[1]DRG UPL SFY22 Combined'!$A:$AZ,22,FALSE))),0)</f>
        <v>4618426.2399999993</v>
      </c>
      <c r="H123" s="22"/>
      <c r="I123" s="22">
        <f t="shared" si="72"/>
        <v>4618426.2399999993</v>
      </c>
      <c r="J123" s="23">
        <f t="shared" si="73"/>
        <v>7.4680731938299355E-2</v>
      </c>
      <c r="K123" s="22">
        <f>IFERROR(IF(C123="No",(VLOOKUP($A123,'[1]SHOPP UPL SFY2022 Combined INP'!$A:$AL,36,FALSE)),VLOOKUP($A123,'[1]DRG UPL SFY22 Combined'!$A:$AW,48,FALSE)),0)</f>
        <v>6178342.5331405764</v>
      </c>
      <c r="L123" s="22">
        <f t="shared" si="74"/>
        <v>5643377</v>
      </c>
      <c r="M123" s="22">
        <f>(IFERROR(VLOOKUP($A123,'[1]CAH 101% of cost'!$A$3:$BJ$43,48,FALSE),0))</f>
        <v>0</v>
      </c>
      <c r="N123" s="22">
        <f t="shared" si="75"/>
        <v>5643377</v>
      </c>
      <c r="O123" s="22">
        <v>1331963.23</v>
      </c>
      <c r="P123" s="22">
        <f t="shared" si="76"/>
        <v>1331836.97</v>
      </c>
      <c r="Q123" s="22">
        <f t="shared" si="77"/>
        <v>1410717.99</v>
      </c>
      <c r="R123" s="22">
        <f t="shared" si="78"/>
        <v>1410844.25</v>
      </c>
      <c r="S123" s="22">
        <f t="shared" si="78"/>
        <v>1410844.25</v>
      </c>
      <c r="T123" s="22">
        <f t="shared" si="79"/>
        <v>79007.28</v>
      </c>
      <c r="U123" s="22">
        <f t="shared" si="80"/>
        <v>534965.53314057644</v>
      </c>
      <c r="V123" s="22"/>
      <c r="W123" s="22">
        <f>IFERROR(VLOOKUP($A123,'[1]Cost UPL SFY22 Combine'!$B:$AG,31,FALSE),0)+IFERROR(VLOOKUP($A123,'[1]Cost UPL SFY22 Combine'!$B:$AG,32,FALSE),0)</f>
        <v>5213766.9981695432</v>
      </c>
      <c r="X123" s="23">
        <f t="shared" si="81"/>
        <v>7.5055610873074219E-2</v>
      </c>
      <c r="Y123" s="22">
        <f>IFERROR(VLOOKUP($A123,'[1]SHOPP UPL SFY2022 Combined OUT'!$A:$AH,33,FALSE),0)</f>
        <v>1295421.7350853272</v>
      </c>
      <c r="Z123" s="24">
        <f t="shared" si="82"/>
        <v>1615869</v>
      </c>
      <c r="AA123" s="22">
        <f>(IFERROR(VLOOKUP(A123,'[1]CAH 101% of cost'!$A$3:$BP$43,64,FALSE),0))</f>
        <v>0</v>
      </c>
      <c r="AB123" s="22">
        <f t="shared" si="83"/>
        <v>1615869</v>
      </c>
      <c r="AC123" s="22">
        <v>405384.98800000001</v>
      </c>
      <c r="AD123" s="22">
        <f t="shared" si="84"/>
        <v>381345.08400000003</v>
      </c>
      <c r="AE123" s="22">
        <f t="shared" si="85"/>
        <v>379927.34600000002</v>
      </c>
      <c r="AF123" s="22">
        <f t="shared" si="86"/>
        <v>403967.25</v>
      </c>
      <c r="AG123" s="22">
        <f t="shared" si="86"/>
        <v>403967.25</v>
      </c>
      <c r="AH123" s="22">
        <f t="shared" si="87"/>
        <v>22622.17</v>
      </c>
      <c r="AI123" s="22">
        <f t="shared" si="88"/>
        <v>-320447.26491467282</v>
      </c>
      <c r="AJ123" s="26"/>
      <c r="AO123" s="26"/>
    </row>
    <row r="124" spans="1:41" x14ac:dyDescent="0.3">
      <c r="A124" s="104" t="s">
        <v>248</v>
      </c>
      <c r="B124" s="120" t="s">
        <v>249</v>
      </c>
      <c r="C124" s="19" t="str">
        <f>IFERROR(VLOOKUP(A124,'[1]SHOPP UPL SFY2022 Combined OUT'!$A:$F,6,FALSE),IFERROR(VLOOKUP(A124,'[1]SHOPP UPL SFY2022 Combined INP'!$A:$F,6,FALSE),VLOOKUP(A124,'[1]DRG UPL SFY22 Combined'!$A:$J,10,FALSE)))</f>
        <v>Yes</v>
      </c>
      <c r="D124" s="18">
        <v>2</v>
      </c>
      <c r="E124" s="20">
        <v>1</v>
      </c>
      <c r="F124" s="21">
        <f t="shared" si="71"/>
        <v>41789031.150000811</v>
      </c>
      <c r="G124" s="22">
        <f>IFERROR(IF(C124="No",(VLOOKUP($A124,'[1]Cost UPL SFY22 Combine'!$B:$AS,17,FALSE)+VLOOKUP($A124,'[1]Cost UPL SFY22 Combine'!$B:$AS,18,FALSE)+VLOOKUP($A124,'[1]Cost UPL SFY22 Combine'!$B:$AS,19,FALSE)),(VLOOKUP($A124,'[1]DRG UPL SFY22 Combined'!$A:$AZ,18,FALSE)+VLOOKUP($A124,'[1]DRG UPL SFY22 Combined'!$A:$AZ,19,FALSE)+VLOOKUP($A124,'[1]DRG UPL SFY22 Combined'!$A:$AZ,22,FALSE))),0)</f>
        <v>22649844.350000005</v>
      </c>
      <c r="H124" s="22"/>
      <c r="I124" s="22">
        <f t="shared" si="72"/>
        <v>22649844.350000005</v>
      </c>
      <c r="J124" s="23">
        <f t="shared" si="73"/>
        <v>0.36625180666446128</v>
      </c>
      <c r="K124" s="22">
        <f>IFERROR(IF(C124="No",(VLOOKUP($A124,'[1]SHOPP UPL SFY2022 Combined INP'!$A:$AL,36,FALSE)),VLOOKUP($A124,'[1]DRG UPL SFY22 Combined'!$A:$AW,48,FALSE)),0)</f>
        <v>23511497.33952966</v>
      </c>
      <c r="L124" s="22">
        <f t="shared" si="74"/>
        <v>27676444</v>
      </c>
      <c r="M124" s="22">
        <f>(IFERROR(VLOOKUP($A124,'[1]CAH 101% of cost'!$A$3:$BJ$43,48,FALSE),0))</f>
        <v>0</v>
      </c>
      <c r="N124" s="22">
        <f t="shared" si="75"/>
        <v>27676444</v>
      </c>
      <c r="O124" s="22">
        <v>6532259.3399999999</v>
      </c>
      <c r="P124" s="22">
        <f t="shared" si="76"/>
        <v>6531640.7800000003</v>
      </c>
      <c r="Q124" s="22">
        <f t="shared" si="77"/>
        <v>6918492.4400000004</v>
      </c>
      <c r="R124" s="22">
        <f t="shared" si="78"/>
        <v>6919111</v>
      </c>
      <c r="S124" s="22">
        <f t="shared" si="78"/>
        <v>6919111</v>
      </c>
      <c r="T124" s="22">
        <f t="shared" si="79"/>
        <v>387470.22</v>
      </c>
      <c r="U124" s="22">
        <f t="shared" si="80"/>
        <v>-4164946.6604703404</v>
      </c>
      <c r="V124" s="22"/>
      <c r="W124" s="22">
        <f>IFERROR(VLOOKUP($A124,'[1]Cost UPL SFY22 Combine'!$B:$AG,31,FALSE),0)+IFERROR(VLOOKUP($A124,'[1]Cost UPL SFY22 Combine'!$B:$AG,32,FALSE),0)</f>
        <v>19139186.800000802</v>
      </c>
      <c r="X124" s="23">
        <f t="shared" si="81"/>
        <v>0.27552120326671065</v>
      </c>
      <c r="Y124" s="22">
        <f>IFERROR(VLOOKUP($A124,'[1]SHOPP UPL SFY2022 Combined OUT'!$A:$AH,33,FALSE),0)</f>
        <v>6718744.4183334</v>
      </c>
      <c r="Z124" s="24">
        <f t="shared" si="82"/>
        <v>5931684</v>
      </c>
      <c r="AA124" s="22">
        <f>(IFERROR(VLOOKUP(A124,'[1]CAH 101% of cost'!$A$3:$BP$43,64,FALSE),0))</f>
        <v>0</v>
      </c>
      <c r="AB124" s="22">
        <f t="shared" si="83"/>
        <v>5931684</v>
      </c>
      <c r="AC124" s="22">
        <v>1488125.3760000002</v>
      </c>
      <c r="AD124" s="22">
        <f t="shared" si="84"/>
        <v>1399877.4240000001</v>
      </c>
      <c r="AE124" s="22">
        <f t="shared" si="85"/>
        <v>1394673.048</v>
      </c>
      <c r="AF124" s="22">
        <f t="shared" si="86"/>
        <v>1482921</v>
      </c>
      <c r="AG124" s="22">
        <f t="shared" si="86"/>
        <v>1482921</v>
      </c>
      <c r="AH124" s="22">
        <f t="shared" si="87"/>
        <v>83043.58</v>
      </c>
      <c r="AI124" s="22">
        <f t="shared" si="88"/>
        <v>787060.41833340004</v>
      </c>
      <c r="AJ124" s="26"/>
      <c r="AO124" s="26"/>
    </row>
    <row r="125" spans="1:41" x14ac:dyDescent="0.3">
      <c r="A125" s="104" t="s">
        <v>250</v>
      </c>
      <c r="B125" s="120" t="s">
        <v>251</v>
      </c>
      <c r="C125" s="19" t="str">
        <f>IFERROR(VLOOKUP(A125,'[1]SHOPP UPL SFY2022 Combined OUT'!$A:$F,6,FALSE),IFERROR(VLOOKUP(A125,'[1]SHOPP UPL SFY2022 Combined INP'!$A:$F,6,FALSE),VLOOKUP(A125,'[1]DRG UPL SFY22 Combined'!$A:$J,10,FALSE)))</f>
        <v>Yes</v>
      </c>
      <c r="D125" s="18">
        <v>2</v>
      </c>
      <c r="E125" s="20">
        <v>1</v>
      </c>
      <c r="F125" s="21">
        <f t="shared" si="71"/>
        <v>13924074.880000159</v>
      </c>
      <c r="G125" s="22">
        <f>IFERROR(IF(C125="No",(VLOOKUP($A125,'[1]Cost UPL SFY22 Combine'!$B:$AS,17,FALSE)+VLOOKUP($A125,'[1]Cost UPL SFY22 Combine'!$B:$AS,18,FALSE)+VLOOKUP($A125,'[1]Cost UPL SFY22 Combine'!$B:$AS,19,FALSE)),(VLOOKUP($A125,'[1]DRG UPL SFY22 Combined'!$A:$AZ,18,FALSE)+VLOOKUP($A125,'[1]DRG UPL SFY22 Combined'!$A:$AZ,19,FALSE)+VLOOKUP($A125,'[1]DRG UPL SFY22 Combined'!$A:$AZ,22,FALSE))),0)</f>
        <v>6085523.0599999996</v>
      </c>
      <c r="H125" s="22"/>
      <c r="I125" s="22">
        <f t="shared" si="72"/>
        <v>6085523.0599999996</v>
      </c>
      <c r="J125" s="23">
        <f t="shared" si="73"/>
        <v>9.8403935178620339E-2</v>
      </c>
      <c r="K125" s="22">
        <f>IFERROR(IF(C125="No",(VLOOKUP($A125,'[1]SHOPP UPL SFY2022 Combined INP'!$A:$AL,36,FALSE)),VLOOKUP($A125,'[1]DRG UPL SFY22 Combined'!$A:$AW,48,FALSE)),0)</f>
        <v>4033720.680040746</v>
      </c>
      <c r="L125" s="22">
        <f t="shared" si="74"/>
        <v>7436062</v>
      </c>
      <c r="M125" s="22">
        <f>(IFERROR(VLOOKUP($A125,'[1]CAH 101% of cost'!$A$3:$BJ$43,48,FALSE),0))</f>
        <v>0</v>
      </c>
      <c r="N125" s="22">
        <f t="shared" si="75"/>
        <v>7436062</v>
      </c>
      <c r="O125" s="22">
        <v>1755076.78</v>
      </c>
      <c r="P125" s="22">
        <f t="shared" si="76"/>
        <v>1754910.63</v>
      </c>
      <c r="Q125" s="22">
        <f t="shared" si="77"/>
        <v>1858849.3499999999</v>
      </c>
      <c r="R125" s="22">
        <f t="shared" si="78"/>
        <v>1859015.5</v>
      </c>
      <c r="S125" s="22">
        <f t="shared" si="78"/>
        <v>1859015.5</v>
      </c>
      <c r="T125" s="22">
        <f t="shared" si="79"/>
        <v>104104.87</v>
      </c>
      <c r="U125" s="22">
        <f t="shared" si="80"/>
        <v>-3402341.319959254</v>
      </c>
      <c r="V125" s="22"/>
      <c r="W125" s="22">
        <f>IFERROR(VLOOKUP($A125,'[1]Cost UPL SFY22 Combine'!$B:$AG,31,FALSE),0)+IFERROR(VLOOKUP($A125,'[1]Cost UPL SFY22 Combine'!$B:$AG,32,FALSE),0)</f>
        <v>7838551.8200001586</v>
      </c>
      <c r="X125" s="23">
        <f t="shared" si="81"/>
        <v>0.11284111764428874</v>
      </c>
      <c r="Y125" s="22">
        <f>IFERROR(VLOOKUP($A125,'[1]SHOPP UPL SFY2022 Combined OUT'!$A:$AH,33,FALSE),0)</f>
        <v>3955250.9578399574</v>
      </c>
      <c r="Z125" s="24">
        <f t="shared" si="82"/>
        <v>2429352</v>
      </c>
      <c r="AA125" s="22">
        <f>(IFERROR(VLOOKUP(A125,'[1]CAH 101% of cost'!$A$3:$BP$43,64,FALSE),0))</f>
        <v>0</v>
      </c>
      <c r="AB125" s="22">
        <f t="shared" si="83"/>
        <v>2429352</v>
      </c>
      <c r="AC125" s="22">
        <v>609469.29200000002</v>
      </c>
      <c r="AD125" s="22">
        <f t="shared" si="84"/>
        <v>573327.07200000004</v>
      </c>
      <c r="AE125" s="22">
        <f t="shared" si="85"/>
        <v>571195.78</v>
      </c>
      <c r="AF125" s="22">
        <f t="shared" si="86"/>
        <v>607338</v>
      </c>
      <c r="AG125" s="22">
        <f t="shared" si="86"/>
        <v>607338</v>
      </c>
      <c r="AH125" s="22">
        <f t="shared" si="87"/>
        <v>34010.93</v>
      </c>
      <c r="AI125" s="22">
        <f t="shared" si="88"/>
        <v>1525898.9578399574</v>
      </c>
      <c r="AJ125" s="26"/>
      <c r="AO125" s="26"/>
    </row>
    <row r="126" spans="1:41" x14ac:dyDescent="0.3">
      <c r="A126" s="104" t="s">
        <v>252</v>
      </c>
      <c r="B126" s="120" t="s">
        <v>253</v>
      </c>
      <c r="C126" s="19" t="str">
        <f>IFERROR(VLOOKUP(A126,'[1]SHOPP UPL SFY2022 Combined OUT'!$A:$F,6,FALSE),IFERROR(VLOOKUP(A126,'[1]SHOPP UPL SFY2022 Combined INP'!$A:$F,6,FALSE),VLOOKUP(A126,'[1]DRG UPL SFY22 Combined'!$A:$J,10,FALSE)))</f>
        <v>Yes</v>
      </c>
      <c r="D126" s="18">
        <v>2</v>
      </c>
      <c r="E126" s="20">
        <v>1</v>
      </c>
      <c r="F126" s="21">
        <f t="shared" si="71"/>
        <v>438269.3543762294</v>
      </c>
      <c r="G126" s="22">
        <f>IFERROR(IF(C126="No",(VLOOKUP($A126,'[1]Cost UPL SFY22 Combine'!$B:$AS,17,FALSE)+VLOOKUP($A126,'[1]Cost UPL SFY22 Combine'!$B:$AS,18,FALSE)+VLOOKUP($A126,'[1]Cost UPL SFY22 Combine'!$B:$AS,19,FALSE)),(VLOOKUP($A126,'[1]DRG UPL SFY22 Combined'!$A:$AZ,18,FALSE)+VLOOKUP($A126,'[1]DRG UPL SFY22 Combined'!$A:$AZ,19,FALSE)+VLOOKUP($A126,'[1]DRG UPL SFY22 Combined'!$A:$AZ,22,FALSE))),0)</f>
        <v>106548.56</v>
      </c>
      <c r="H126" s="22"/>
      <c r="I126" s="22">
        <f t="shared" si="72"/>
        <v>106548.56</v>
      </c>
      <c r="J126" s="23">
        <f t="shared" si="73"/>
        <v>1.7229082016846945E-3</v>
      </c>
      <c r="K126" s="22">
        <f>IFERROR(IF(C126="No",(VLOOKUP($A126,'[1]SHOPP UPL SFY2022 Combined INP'!$A:$AL,36,FALSE)),VLOOKUP($A126,'[1]DRG UPL SFY22 Combined'!$A:$AW,48,FALSE)),0)</f>
        <v>68903.845124546147</v>
      </c>
      <c r="L126" s="22">
        <f t="shared" si="74"/>
        <v>130195</v>
      </c>
      <c r="M126" s="22">
        <f>(IFERROR(VLOOKUP($A126,'[1]CAH 101% of cost'!$A$3:$BJ$43,48,FALSE),0))</f>
        <v>0</v>
      </c>
      <c r="N126" s="22">
        <f t="shared" si="75"/>
        <v>130195</v>
      </c>
      <c r="O126" s="22">
        <v>30728.85</v>
      </c>
      <c r="P126" s="22">
        <f t="shared" si="76"/>
        <v>30726.02</v>
      </c>
      <c r="Q126" s="22">
        <f t="shared" si="77"/>
        <v>32545.920000000002</v>
      </c>
      <c r="R126" s="22">
        <f t="shared" si="78"/>
        <v>32548.75</v>
      </c>
      <c r="S126" s="22">
        <f t="shared" si="78"/>
        <v>32548.75</v>
      </c>
      <c r="T126" s="22">
        <f t="shared" si="79"/>
        <v>1822.73</v>
      </c>
      <c r="U126" s="22">
        <f t="shared" si="80"/>
        <v>-61291.154875453853</v>
      </c>
      <c r="V126" s="22"/>
      <c r="W126" s="22">
        <f>IFERROR(VLOOKUP($A126,'[1]Cost UPL SFY22 Combine'!$B:$AG,31,FALSE),0)+IFERROR(VLOOKUP($A126,'[1]Cost UPL SFY22 Combine'!$B:$AG,32,FALSE),0)</f>
        <v>331720.7943762294</v>
      </c>
      <c r="X126" s="23">
        <f t="shared" si="81"/>
        <v>4.7753393793681983E-3</v>
      </c>
      <c r="Y126" s="22">
        <f>IFERROR(VLOOKUP($A126,'[1]SHOPP UPL SFY2022 Combined OUT'!$A:$AH,33,FALSE),0)</f>
        <v>872730.80079059245</v>
      </c>
      <c r="Z126" s="24">
        <f t="shared" si="82"/>
        <v>102808</v>
      </c>
      <c r="AA126" s="22">
        <f>(IFERROR(VLOOKUP(A126,'[1]CAH 101% of cost'!$A$3:$BP$43,64,FALSE),0))</f>
        <v>0</v>
      </c>
      <c r="AB126" s="22">
        <f t="shared" si="83"/>
        <v>102808</v>
      </c>
      <c r="AC126" s="22">
        <v>25792.204000000002</v>
      </c>
      <c r="AD126" s="22">
        <f t="shared" si="84"/>
        <v>24262.688000000002</v>
      </c>
      <c r="AE126" s="22">
        <f t="shared" si="85"/>
        <v>24172.484</v>
      </c>
      <c r="AF126" s="22">
        <f t="shared" si="86"/>
        <v>25702</v>
      </c>
      <c r="AG126" s="22">
        <f t="shared" si="86"/>
        <v>25702</v>
      </c>
      <c r="AH126" s="22">
        <f t="shared" si="87"/>
        <v>1439.31</v>
      </c>
      <c r="AI126" s="22">
        <f t="shared" si="88"/>
        <v>769922.80079059245</v>
      </c>
      <c r="AJ126" s="26"/>
      <c r="AO126" s="26"/>
    </row>
    <row r="127" spans="1:41" x14ac:dyDescent="0.3">
      <c r="A127" s="104" t="s">
        <v>254</v>
      </c>
      <c r="B127" s="120" t="s">
        <v>255</v>
      </c>
      <c r="C127" s="19" t="str">
        <f>IFERROR(VLOOKUP(A127,'[1]SHOPP UPL SFY2022 Combined OUT'!$A:$F,6,FALSE),IFERROR(VLOOKUP(A127,'[1]SHOPP UPL SFY2022 Combined INP'!$A:$F,6,FALSE),VLOOKUP(A127,'[1]DRG UPL SFY22 Combined'!$A:$J,10,FALSE)))</f>
        <v>Yes</v>
      </c>
      <c r="D127" s="18">
        <v>2</v>
      </c>
      <c r="E127" s="20">
        <v>1</v>
      </c>
      <c r="F127" s="21">
        <f t="shared" si="71"/>
        <v>935252.22999999893</v>
      </c>
      <c r="G127" s="22">
        <f>IFERROR(IF(C127="No",(VLOOKUP($A127,'[1]Cost UPL SFY22 Combine'!$B:$AS,17,FALSE)+VLOOKUP($A127,'[1]Cost UPL SFY22 Combine'!$B:$AS,18,FALSE)+VLOOKUP($A127,'[1]Cost UPL SFY22 Combine'!$B:$AS,19,FALSE)),(VLOOKUP($A127,'[1]DRG UPL SFY22 Combined'!$A:$AZ,18,FALSE)+VLOOKUP($A127,'[1]DRG UPL SFY22 Combined'!$A:$AZ,19,FALSE)+VLOOKUP($A127,'[1]DRG UPL SFY22 Combined'!$A:$AZ,22,FALSE))),0)</f>
        <v>83004.240000000005</v>
      </c>
      <c r="H127" s="22"/>
      <c r="I127" s="22">
        <f t="shared" si="72"/>
        <v>83004.240000000005</v>
      </c>
      <c r="J127" s="23">
        <f t="shared" si="73"/>
        <v>1.342192572763112E-3</v>
      </c>
      <c r="K127" s="22">
        <f>IFERROR(IF(C127="No",(VLOOKUP($A127,'[1]SHOPP UPL SFY2022 Combined INP'!$A:$AL,36,FALSE)),VLOOKUP($A127,'[1]DRG UPL SFY22 Combined'!$A:$AW,48,FALSE)),0)</f>
        <v>54765.418683828946</v>
      </c>
      <c r="L127" s="22">
        <f t="shared" si="74"/>
        <v>101425</v>
      </c>
      <c r="M127" s="22">
        <f>(IFERROR(VLOOKUP($A127,'[1]CAH 101% of cost'!$A$3:$BJ$43,48,FALSE),0))</f>
        <v>0</v>
      </c>
      <c r="N127" s="22">
        <f t="shared" si="75"/>
        <v>101425</v>
      </c>
      <c r="O127" s="22">
        <v>23938.66</v>
      </c>
      <c r="P127" s="22">
        <f t="shared" si="76"/>
        <v>23936.3</v>
      </c>
      <c r="Q127" s="22">
        <f t="shared" si="77"/>
        <v>25353.89</v>
      </c>
      <c r="R127" s="22">
        <f t="shared" si="78"/>
        <v>25356.25</v>
      </c>
      <c r="S127" s="22">
        <f t="shared" si="78"/>
        <v>25356.25</v>
      </c>
      <c r="T127" s="22">
        <f t="shared" si="79"/>
        <v>1419.95</v>
      </c>
      <c r="U127" s="22">
        <f t="shared" si="80"/>
        <v>-46659.581316171054</v>
      </c>
      <c r="V127" s="22"/>
      <c r="W127" s="22">
        <f>IFERROR(VLOOKUP($A127,'[1]Cost UPL SFY22 Combine'!$B:$AG,31,FALSE),0)+IFERROR(VLOOKUP($A127,'[1]Cost UPL SFY22 Combine'!$B:$AG,32,FALSE),0)</f>
        <v>852247.98999999894</v>
      </c>
      <c r="X127" s="23">
        <f t="shared" si="81"/>
        <v>1.2268671294144298E-2</v>
      </c>
      <c r="Y127" s="22">
        <f>IFERROR(VLOOKUP($A127,'[1]SHOPP UPL SFY2022 Combined OUT'!$A:$AH,33,FALSE),0)</f>
        <v>153001.20516525931</v>
      </c>
      <c r="Z127" s="24">
        <f t="shared" si="82"/>
        <v>264132</v>
      </c>
      <c r="AA127" s="22">
        <f>(IFERROR(VLOOKUP(A127,'[1]CAH 101% of cost'!$A$3:$BP$43,64,FALSE),0))</f>
        <v>0</v>
      </c>
      <c r="AB127" s="22">
        <f t="shared" si="83"/>
        <v>264132</v>
      </c>
      <c r="AC127" s="22">
        <v>66264.552000000011</v>
      </c>
      <c r="AD127" s="22">
        <f t="shared" si="84"/>
        <v>62335.152000000002</v>
      </c>
      <c r="AE127" s="22">
        <f t="shared" si="85"/>
        <v>62103.599999999991</v>
      </c>
      <c r="AF127" s="22">
        <f t="shared" si="86"/>
        <v>66033</v>
      </c>
      <c r="AG127" s="22">
        <f t="shared" si="86"/>
        <v>66033</v>
      </c>
      <c r="AH127" s="22">
        <f t="shared" si="87"/>
        <v>3697.85</v>
      </c>
      <c r="AI127" s="22">
        <f t="shared" si="88"/>
        <v>-111130.79483474069</v>
      </c>
      <c r="AJ127" s="26"/>
      <c r="AO127" s="26"/>
    </row>
    <row r="128" spans="1:41" x14ac:dyDescent="0.3">
      <c r="A128" s="104" t="s">
        <v>256</v>
      </c>
      <c r="B128" s="120" t="s">
        <v>257</v>
      </c>
      <c r="C128" s="19" t="str">
        <f>IFERROR(VLOOKUP(A128,'[1]SHOPP UPL SFY2022 Combined OUT'!$A:$F,6,FALSE),IFERROR(VLOOKUP(A128,'[1]SHOPP UPL SFY2022 Combined INP'!$A:$F,6,FALSE),VLOOKUP(A128,'[1]DRG UPL SFY22 Combined'!$A:$J,10,FALSE)))</f>
        <v>Yes</v>
      </c>
      <c r="D128" s="18">
        <v>2</v>
      </c>
      <c r="E128" s="20">
        <v>1</v>
      </c>
      <c r="F128" s="21">
        <f t="shared" si="71"/>
        <v>512978.70851687551</v>
      </c>
      <c r="G128" s="22">
        <f>IFERROR(IF(C128="No",(VLOOKUP($A128,'[1]Cost UPL SFY22 Combine'!$B:$AS,17,FALSE)+VLOOKUP($A128,'[1]Cost UPL SFY22 Combine'!$B:$AS,18,FALSE)+VLOOKUP($A128,'[1]Cost UPL SFY22 Combine'!$B:$AS,19,FALSE)),(VLOOKUP($A128,'[1]DRG UPL SFY22 Combined'!$A:$AZ,18,FALSE)+VLOOKUP($A128,'[1]DRG UPL SFY22 Combined'!$A:$AZ,19,FALSE)+VLOOKUP($A128,'[1]DRG UPL SFY22 Combined'!$A:$AZ,22,FALSE))),0)</f>
        <v>195584.91</v>
      </c>
      <c r="H128" s="22"/>
      <c r="I128" s="22">
        <f t="shared" si="72"/>
        <v>195584.91</v>
      </c>
      <c r="J128" s="23">
        <f t="shared" si="73"/>
        <v>3.1626410114295573E-3</v>
      </c>
      <c r="K128" s="22">
        <f>IFERROR(IF(C128="No",(VLOOKUP($A128,'[1]SHOPP UPL SFY2022 Combined INP'!$A:$AL,36,FALSE)),VLOOKUP($A128,'[1]DRG UPL SFY22 Combined'!$A:$AW,48,FALSE)),0)</f>
        <v>167365.8925886878</v>
      </c>
      <c r="L128" s="22">
        <f t="shared" si="74"/>
        <v>238990</v>
      </c>
      <c r="M128" s="22">
        <f>(IFERROR(VLOOKUP($A128,'[1]CAH 101% of cost'!$A$3:$BJ$43,48,FALSE),0))</f>
        <v>0</v>
      </c>
      <c r="N128" s="22">
        <f t="shared" si="75"/>
        <v>238990</v>
      </c>
      <c r="O128" s="22">
        <v>56407.07</v>
      </c>
      <c r="P128" s="22">
        <f t="shared" si="76"/>
        <v>56401.64</v>
      </c>
      <c r="Q128" s="22">
        <f t="shared" si="77"/>
        <v>59742.07</v>
      </c>
      <c r="R128" s="22">
        <f t="shared" si="78"/>
        <v>59747.5</v>
      </c>
      <c r="S128" s="22">
        <f t="shared" si="78"/>
        <v>59747.5</v>
      </c>
      <c r="T128" s="22">
        <f t="shared" si="79"/>
        <v>3345.86</v>
      </c>
      <c r="U128" s="22">
        <f t="shared" si="80"/>
        <v>-71624.107411312201</v>
      </c>
      <c r="V128" s="22"/>
      <c r="W128" s="22">
        <f>IFERROR(VLOOKUP($A128,'[1]Cost UPL SFY22 Combine'!$B:$AG,31,FALSE),0)+IFERROR(VLOOKUP($A128,'[1]Cost UPL SFY22 Combine'!$B:$AG,32,FALSE),0)</f>
        <v>317393.79851687554</v>
      </c>
      <c r="X128" s="23">
        <f t="shared" si="81"/>
        <v>4.5690928350601507E-3</v>
      </c>
      <c r="Y128" s="22">
        <f>IFERROR(VLOOKUP($A128,'[1]SHOPP UPL SFY2022 Combined OUT'!$A:$AH,33,FALSE),0)</f>
        <v>304413.18274188146</v>
      </c>
      <c r="Z128" s="24">
        <f t="shared" si="82"/>
        <v>98368</v>
      </c>
      <c r="AA128" s="22">
        <f>(IFERROR(VLOOKUP(A128,'[1]CAH 101% of cost'!$A$3:$BP$43,64,FALSE),0))</f>
        <v>0</v>
      </c>
      <c r="AB128" s="22">
        <f t="shared" si="83"/>
        <v>98368</v>
      </c>
      <c r="AC128" s="22">
        <v>24678.284000000003</v>
      </c>
      <c r="AD128" s="22">
        <f t="shared" si="84"/>
        <v>23214.848000000002</v>
      </c>
      <c r="AE128" s="22">
        <f t="shared" si="85"/>
        <v>23128.563999999998</v>
      </c>
      <c r="AF128" s="22">
        <f t="shared" si="86"/>
        <v>24592</v>
      </c>
      <c r="AG128" s="22">
        <f t="shared" si="86"/>
        <v>24592</v>
      </c>
      <c r="AH128" s="22">
        <f t="shared" si="87"/>
        <v>1377.15</v>
      </c>
      <c r="AI128" s="22">
        <f t="shared" si="88"/>
        <v>206045.18274188146</v>
      </c>
      <c r="AJ128" s="26"/>
      <c r="AO128" s="26"/>
    </row>
    <row r="129" spans="1:41" ht="12" customHeight="1" x14ac:dyDescent="0.3">
      <c r="A129" s="104" t="s">
        <v>258</v>
      </c>
      <c r="B129" s="120" t="s">
        <v>259</v>
      </c>
      <c r="C129" s="19" t="str">
        <f>IFERROR(VLOOKUP(A129,'[1]SHOPP UPL SFY2022 Combined OUT'!$A:$F,6,FALSE),IFERROR(VLOOKUP(A129,'[1]SHOPP UPL SFY2022 Combined INP'!$A:$F,6,FALSE),VLOOKUP(A129,'[1]DRG UPL SFY22 Combined'!$A:$J,10,FALSE)))</f>
        <v>Yes</v>
      </c>
      <c r="D129" s="18">
        <v>2</v>
      </c>
      <c r="E129" s="20">
        <v>1</v>
      </c>
      <c r="F129" s="21">
        <f t="shared" si="71"/>
        <v>2271179.44</v>
      </c>
      <c r="G129" s="22">
        <f>IFERROR(IF(C129="No",(VLOOKUP($A129,'[1]Cost UPL SFY22 Combine'!$B:$AS,17,FALSE)+VLOOKUP($A129,'[1]Cost UPL SFY22 Combine'!$B:$AS,18,FALSE)+VLOOKUP($A129,'[1]Cost UPL SFY22 Combine'!$B:$AS,19,FALSE)),(VLOOKUP($A129,'[1]DRG UPL SFY22 Combined'!$A:$AZ,18,FALSE)+VLOOKUP($A129,'[1]DRG UPL SFY22 Combined'!$A:$AZ,19,FALSE)+VLOOKUP($A129,'[1]DRG UPL SFY22 Combined'!$A:$AZ,22,FALSE))),0)</f>
        <v>379090.08</v>
      </c>
      <c r="H129" s="22"/>
      <c r="I129" s="22">
        <f t="shared" si="72"/>
        <v>379090.08</v>
      </c>
      <c r="J129" s="23">
        <f t="shared" si="73"/>
        <v>6.129950587875679E-3</v>
      </c>
      <c r="K129" s="22">
        <f>IFERROR(IF(C129="No",(VLOOKUP($A129,'[1]SHOPP UPL SFY2022 Combined INP'!$A:$AL,36,FALSE)),VLOOKUP($A129,'[1]DRG UPL SFY22 Combined'!$A:$AW,48,FALSE)),0)</f>
        <v>419908.44402789004</v>
      </c>
      <c r="L129" s="22">
        <f t="shared" si="74"/>
        <v>463220</v>
      </c>
      <c r="M129" s="22">
        <f>(IFERROR(VLOOKUP($A129,'[1]CAH 101% of cost'!$A$3:$BJ$43,48,FALSE),0))</f>
        <v>0</v>
      </c>
      <c r="N129" s="22">
        <f t="shared" si="75"/>
        <v>463220</v>
      </c>
      <c r="O129" s="22">
        <v>109330.3</v>
      </c>
      <c r="P129" s="22">
        <f t="shared" si="76"/>
        <v>109319.92</v>
      </c>
      <c r="Q129" s="22">
        <f t="shared" si="77"/>
        <v>115794.62</v>
      </c>
      <c r="R129" s="22">
        <f t="shared" si="78"/>
        <v>115805</v>
      </c>
      <c r="S129" s="22">
        <f t="shared" si="78"/>
        <v>115805</v>
      </c>
      <c r="T129" s="22">
        <f t="shared" si="79"/>
        <v>6485.08</v>
      </c>
      <c r="U129" s="22">
        <f t="shared" si="80"/>
        <v>-43311.555972109956</v>
      </c>
      <c r="V129" s="22"/>
      <c r="W129" s="22">
        <f>IFERROR(VLOOKUP($A129,'[1]Cost UPL SFY22 Combine'!$B:$AG,31,FALSE),0)+IFERROR(VLOOKUP($A129,'[1]Cost UPL SFY22 Combine'!$B:$AG,32,FALSE),0)</f>
        <v>1892089.36</v>
      </c>
      <c r="X129" s="23">
        <f t="shared" si="81"/>
        <v>2.7237872883675428E-2</v>
      </c>
      <c r="Y129" s="22">
        <f>IFERROR(VLOOKUP($A129,'[1]SHOPP UPL SFY2022 Combined OUT'!$A:$AH,33,FALSE),0)</f>
        <v>825292.14249922475</v>
      </c>
      <c r="Z129" s="24">
        <f t="shared" si="82"/>
        <v>586403</v>
      </c>
      <c r="AA129" s="22">
        <f>(IFERROR(VLOOKUP(A129,'[1]CAH 101% of cost'!$A$3:$BP$43,64,FALSE),0))</f>
        <v>0</v>
      </c>
      <c r="AB129" s="22">
        <f t="shared" si="83"/>
        <v>586403</v>
      </c>
      <c r="AC129" s="22">
        <v>147115.32</v>
      </c>
      <c r="AD129" s="22">
        <f t="shared" si="84"/>
        <v>138391.10800000001</v>
      </c>
      <c r="AE129" s="22">
        <f t="shared" si="85"/>
        <v>137876.538</v>
      </c>
      <c r="AF129" s="22">
        <f t="shared" si="86"/>
        <v>146600.75</v>
      </c>
      <c r="AG129" s="22">
        <f t="shared" si="86"/>
        <v>146600.75</v>
      </c>
      <c r="AH129" s="22">
        <f t="shared" si="87"/>
        <v>8209.64</v>
      </c>
      <c r="AI129" s="22">
        <f t="shared" si="88"/>
        <v>238889.14249922475</v>
      </c>
      <c r="AJ129" s="26"/>
      <c r="AO129" s="26"/>
    </row>
    <row r="130" spans="1:41" x14ac:dyDescent="0.3">
      <c r="A130" s="104" t="s">
        <v>260</v>
      </c>
      <c r="B130" s="120" t="s">
        <v>261</v>
      </c>
      <c r="C130" s="19" t="str">
        <f>IFERROR(VLOOKUP(A130,'[1]SHOPP UPL SFY2022 Combined OUT'!$A:$F,6,FALSE),IFERROR(VLOOKUP(A130,'[1]SHOPP UPL SFY2022 Combined INP'!$A:$F,6,FALSE),VLOOKUP(A130,'[1]DRG UPL SFY22 Combined'!$A:$J,10,FALSE)))</f>
        <v>Yes</v>
      </c>
      <c r="D130" s="18">
        <v>2</v>
      </c>
      <c r="E130" s="20">
        <v>1</v>
      </c>
      <c r="F130" s="21">
        <f t="shared" si="71"/>
        <v>16918398.20786785</v>
      </c>
      <c r="G130" s="22">
        <f>IFERROR(IF(C130="No",(VLOOKUP($A130,'[1]Cost UPL SFY22 Combine'!$B:$AS,17,FALSE)+VLOOKUP($A130,'[1]Cost UPL SFY22 Combine'!$B:$AS,18,FALSE)+VLOOKUP($A130,'[1]Cost UPL SFY22 Combine'!$B:$AS,19,FALSE)),(VLOOKUP($A130,'[1]DRG UPL SFY22 Combined'!$A:$AZ,18,FALSE)+VLOOKUP($A130,'[1]DRG UPL SFY22 Combined'!$A:$AZ,19,FALSE)+VLOOKUP($A130,'[1]DRG UPL SFY22 Combined'!$A:$AZ,22,FALSE))),0)</f>
        <v>4786407.169999999</v>
      </c>
      <c r="H130" s="22"/>
      <c r="I130" s="22">
        <f t="shared" si="72"/>
        <v>4786407.169999999</v>
      </c>
      <c r="J130" s="23">
        <f t="shared" si="73"/>
        <v>7.7397011933295262E-2</v>
      </c>
      <c r="K130" s="22">
        <f>IFERROR(IF(C130="No",(VLOOKUP($A130,'[1]SHOPP UPL SFY2022 Combined INP'!$A:$AL,36,FALSE)),VLOOKUP($A130,'[1]DRG UPL SFY22 Combined'!$A:$AW,48,FALSE)),0)</f>
        <v>7013453.5395341264</v>
      </c>
      <c r="L130" s="22">
        <f t="shared" si="74"/>
        <v>5848638</v>
      </c>
      <c r="M130" s="22">
        <f>(IFERROR(VLOOKUP($A130,'[1]CAH 101% of cost'!$A$3:$BJ$43,48,FALSE),0))</f>
        <v>0</v>
      </c>
      <c r="N130" s="22">
        <f t="shared" si="75"/>
        <v>5848638</v>
      </c>
      <c r="O130" s="22">
        <v>1380409.08</v>
      </c>
      <c r="P130" s="22">
        <f t="shared" si="76"/>
        <v>1380278.57</v>
      </c>
      <c r="Q130" s="22">
        <f t="shared" si="77"/>
        <v>1462028.99</v>
      </c>
      <c r="R130" s="22">
        <f t="shared" si="78"/>
        <v>1462159.5</v>
      </c>
      <c r="S130" s="22">
        <f t="shared" si="78"/>
        <v>1462159.5</v>
      </c>
      <c r="T130" s="22">
        <f t="shared" si="79"/>
        <v>81880.929999999993</v>
      </c>
      <c r="U130" s="22">
        <f t="shared" si="80"/>
        <v>1164815.5395341264</v>
      </c>
      <c r="V130" s="22"/>
      <c r="W130" s="22">
        <f>IFERROR(VLOOKUP($A130,'[1]Cost UPL SFY22 Combine'!$B:$AG,31,FALSE),0)+IFERROR(VLOOKUP($A130,'[1]Cost UPL SFY22 Combine'!$B:$AG,32,FALSE),0)</f>
        <v>12131991.037867852</v>
      </c>
      <c r="X130" s="23">
        <f t="shared" si="81"/>
        <v>0.17464800378949019</v>
      </c>
      <c r="Y130" s="22">
        <f>IFERROR(VLOOKUP($A130,'[1]SHOPP UPL SFY2022 Combined OUT'!$A:$AH,33,FALSE),0)</f>
        <v>4066124.9006574396</v>
      </c>
      <c r="Z130" s="24">
        <f t="shared" si="82"/>
        <v>3759989</v>
      </c>
      <c r="AA130" s="22">
        <f>(IFERROR(VLOOKUP(A130,'[1]CAH 101% of cost'!$A$3:$BP$43,64,FALSE),0))</f>
        <v>0</v>
      </c>
      <c r="AB130" s="22">
        <f t="shared" si="83"/>
        <v>3759989</v>
      </c>
      <c r="AC130" s="22">
        <v>943296.24800000002</v>
      </c>
      <c r="AD130" s="22">
        <f t="shared" si="84"/>
        <v>887357.4040000001</v>
      </c>
      <c r="AE130" s="22">
        <f t="shared" si="85"/>
        <v>884058.40600000008</v>
      </c>
      <c r="AF130" s="22">
        <f t="shared" si="86"/>
        <v>939997.25</v>
      </c>
      <c r="AG130" s="22">
        <f t="shared" si="86"/>
        <v>939997.25</v>
      </c>
      <c r="AH130" s="22">
        <f t="shared" si="87"/>
        <v>52639.85</v>
      </c>
      <c r="AI130" s="22">
        <f t="shared" si="88"/>
        <v>306135.9006574396</v>
      </c>
      <c r="AJ130" s="26"/>
      <c r="AO130" s="26"/>
    </row>
    <row r="131" spans="1:41" x14ac:dyDescent="0.3">
      <c r="A131" s="104" t="s">
        <v>262</v>
      </c>
      <c r="B131" s="120" t="s">
        <v>263</v>
      </c>
      <c r="C131" s="19" t="str">
        <f>IFERROR(VLOOKUP(A131,'[1]SHOPP UPL SFY2022 Combined OUT'!$A:$F,6,FALSE),IFERROR(VLOOKUP(A131,'[1]SHOPP UPL SFY2022 Combined INP'!$A:$F,6,FALSE),VLOOKUP(A131,'[1]DRG UPL SFY22 Combined'!$A:$J,10,FALSE)))</f>
        <v>Yes</v>
      </c>
      <c r="D131" s="18">
        <v>2</v>
      </c>
      <c r="E131" s="20">
        <v>1</v>
      </c>
      <c r="F131" s="21">
        <f t="shared" si="71"/>
        <v>4426147.4766365588</v>
      </c>
      <c r="G131" s="22">
        <f>IFERROR(IF(C131="No",(VLOOKUP($A131,'[1]Cost UPL SFY22 Combine'!$B:$AS,17,FALSE)+VLOOKUP($A131,'[1]Cost UPL SFY22 Combine'!$B:$AS,18,FALSE)+VLOOKUP($A131,'[1]Cost UPL SFY22 Combine'!$B:$AS,19,FALSE)),(VLOOKUP($A131,'[1]DRG UPL SFY22 Combined'!$A:$AZ,18,FALSE)+VLOOKUP($A131,'[1]DRG UPL SFY22 Combined'!$A:$AZ,19,FALSE)+VLOOKUP($A131,'[1]DRG UPL SFY22 Combined'!$A:$AZ,22,FALSE))),0)</f>
        <v>3022761.6399999997</v>
      </c>
      <c r="H131" s="22"/>
      <c r="I131" s="22">
        <f t="shared" si="72"/>
        <v>3022761.6399999997</v>
      </c>
      <c r="J131" s="23">
        <f t="shared" si="73"/>
        <v>4.8878565991824552E-2</v>
      </c>
      <c r="K131" s="22">
        <f>IFERROR(IF(C131="No",(VLOOKUP($A131,'[1]SHOPP UPL SFY2022 Combined INP'!$A:$AL,36,FALSE)),VLOOKUP($A131,'[1]DRG UPL SFY22 Combined'!$A:$AW,48,FALSE)),0)</f>
        <v>7076705.6325252661</v>
      </c>
      <c r="L131" s="22">
        <f t="shared" si="74"/>
        <v>3693592</v>
      </c>
      <c r="M131" s="22">
        <f>(IFERROR(VLOOKUP($A131,'[1]CAH 101% of cost'!$A$3:$BJ$43,48,FALSE),0))</f>
        <v>0</v>
      </c>
      <c r="N131" s="22">
        <f t="shared" si="75"/>
        <v>3693592</v>
      </c>
      <c r="O131" s="22">
        <v>871770.31</v>
      </c>
      <c r="P131" s="22">
        <f t="shared" si="76"/>
        <v>871687.71</v>
      </c>
      <c r="Q131" s="22">
        <f>ROUND($N131*25%,2)-(O131-P131)</f>
        <v>923315.39999999991</v>
      </c>
      <c r="R131" s="22">
        <f t="shared" si="78"/>
        <v>923398</v>
      </c>
      <c r="S131" s="22">
        <f t="shared" si="78"/>
        <v>923398</v>
      </c>
      <c r="T131" s="22">
        <f t="shared" si="79"/>
        <v>51710.29</v>
      </c>
      <c r="U131" s="22">
        <f t="shared" si="80"/>
        <v>3383113.6325252661</v>
      </c>
      <c r="V131" s="22"/>
      <c r="W131" s="22">
        <f>IFERROR(VLOOKUP($A131,'[1]Cost UPL SFY22 Combine'!$B:$AG,31,FALSE),0)+IFERROR(VLOOKUP($A131,'[1]Cost UPL SFY22 Combine'!$B:$AG,32,FALSE),0)</f>
        <v>1403385.8366365593</v>
      </c>
      <c r="X131" s="23">
        <f t="shared" si="81"/>
        <v>2.0202663697161265E-2</v>
      </c>
      <c r="Y131" s="22">
        <f>IFERROR(VLOOKUP($A131,'[1]SHOPP UPL SFY2022 Combined OUT'!$A:$AH,33,FALSE),0)</f>
        <v>1254362.4236986125</v>
      </c>
      <c r="Z131" s="24">
        <f t="shared" si="82"/>
        <v>434942</v>
      </c>
      <c r="AA131" s="22">
        <f>(IFERROR(VLOOKUP(A131,'[1]CAH 101% of cost'!$A$3:$BP$43,64,FALSE),0))</f>
        <v>0</v>
      </c>
      <c r="AB131" s="22">
        <f t="shared" si="83"/>
        <v>434942</v>
      </c>
      <c r="AC131" s="22">
        <v>109117.19600000001</v>
      </c>
      <c r="AD131" s="22">
        <f t="shared" si="84"/>
        <v>102646.31200000001</v>
      </c>
      <c r="AE131" s="22">
        <f t="shared" si="85"/>
        <v>102264.61599999999</v>
      </c>
      <c r="AF131" s="22">
        <f t="shared" si="86"/>
        <v>108735.5</v>
      </c>
      <c r="AG131" s="22">
        <f t="shared" si="86"/>
        <v>108735.5</v>
      </c>
      <c r="AH131" s="22">
        <f t="shared" si="87"/>
        <v>6089.19</v>
      </c>
      <c r="AI131" s="22">
        <f t="shared" si="88"/>
        <v>819420.42369861249</v>
      </c>
      <c r="AJ131" s="26"/>
      <c r="AO131" s="26"/>
    </row>
    <row r="132" spans="1:41" x14ac:dyDescent="0.3">
      <c r="A132" s="17"/>
      <c r="C132" s="19"/>
      <c r="E132" s="20"/>
      <c r="F132" s="21"/>
      <c r="G132" s="22"/>
      <c r="H132" s="22"/>
      <c r="I132" s="22"/>
      <c r="J132" s="23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3"/>
      <c r="Y132" s="22"/>
      <c r="Z132" s="24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1:41" s="35" customFormat="1" x14ac:dyDescent="0.3">
      <c r="A133" s="27"/>
      <c r="B133" s="28" t="s">
        <v>264</v>
      </c>
      <c r="C133" s="29"/>
      <c r="D133" s="30"/>
      <c r="E133" s="31"/>
      <c r="F133" s="32"/>
      <c r="G133" s="32"/>
      <c r="H133" s="32"/>
      <c r="I133" s="32"/>
      <c r="J133" s="33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3"/>
      <c r="Y133" s="32"/>
      <c r="Z133" s="34"/>
      <c r="AA133" s="32"/>
      <c r="AB133" s="32"/>
      <c r="AC133" s="32"/>
      <c r="AD133" s="32"/>
      <c r="AE133" s="32"/>
      <c r="AF133" s="32"/>
      <c r="AG133" s="32"/>
      <c r="AH133" s="32"/>
      <c r="AI133" s="32"/>
      <c r="AK133" s="36"/>
      <c r="AL133" s="36"/>
    </row>
    <row r="134" spans="1:41" x14ac:dyDescent="0.3">
      <c r="A134" s="104" t="s">
        <v>265</v>
      </c>
      <c r="B134" s="120" t="s">
        <v>266</v>
      </c>
      <c r="C134" s="19" t="str">
        <f>IFERROR(VLOOKUP(A134,'[1]SHOPP UPL SFY2022 Combined OUT'!$A:$F,6,FALSE),IFERROR(VLOOKUP(A134,'[1]SHOPP UPL SFY2022 Combined INP'!$A:$F,6,FALSE),VLOOKUP(A134,'[1]DRG UPL SFY22 Combined'!$A:$J,10,FALSE)))</f>
        <v>No</v>
      </c>
      <c r="D134" s="18">
        <v>2</v>
      </c>
      <c r="E134" s="44">
        <v>0</v>
      </c>
      <c r="F134" s="21">
        <f t="shared" ref="F134:F154" si="89">G134+W134</f>
        <v>1304713.0576140571</v>
      </c>
      <c r="G134" s="22">
        <f>IFERROR(IF(C134="No",(VLOOKUP($A134,'[1]Cost UPL SFY22 Combine'!$B:$AS,17,FALSE)+VLOOKUP($A134,'[1]Cost UPL SFY22 Combine'!$B:$AS,18,FALSE)+VLOOKUP($A134,'[1]Cost UPL SFY22 Combine'!$B:$AS,19,FALSE)),(VLOOKUP($A134,'[1]DRG UPL SFY22 Combined'!$A:$AZ,18,FALSE)+VLOOKUP($A134,'[1]DRG UPL SFY22 Combined'!$A:$AZ,19,FALSE)+VLOOKUP($A134,'[1]DRG UPL SFY22 Combined'!$A:$AZ,22,FALSE))),0)</f>
        <v>279064.15999999997</v>
      </c>
      <c r="H134" s="22"/>
      <c r="I134" s="22">
        <f t="shared" ref="I134:I154" si="90">G134+H134</f>
        <v>279064.15999999997</v>
      </c>
      <c r="J134" s="23">
        <f t="shared" ref="J134:J154" si="91">IF($E134=1,I134/$I$162,0)</f>
        <v>0</v>
      </c>
      <c r="K134" s="22">
        <f>IFERROR(IF(C134="No",(VLOOKUP($A134,'[1]SHOPP UPL SFY2022 Combined INP'!$A:$AL,36,FALSE)),VLOOKUP($A134,'[1]DRG UPL SFY22 Combined'!$A:$AW,48,FALSE)),0)</f>
        <v>338640.76071587729</v>
      </c>
      <c r="L134" s="22">
        <f>IF($E134=1,ROUND($J134*(L$165+L$166),0),0)</f>
        <v>0</v>
      </c>
      <c r="M134" s="22">
        <f>(IFERROR(VLOOKUP($A134,'[1]CAH 101% of cost'!$A$3:$BJ$43,48,FALSE),0))</f>
        <v>227920</v>
      </c>
      <c r="N134" s="22">
        <f t="shared" ref="N134:N154" si="92">L134+M134</f>
        <v>227920</v>
      </c>
      <c r="O134" s="22">
        <v>56980</v>
      </c>
      <c r="P134" s="22">
        <f t="shared" ref="P134:P154" si="93">ROUND($N134*25%,2)</f>
        <v>56980</v>
      </c>
      <c r="Q134" s="22">
        <f>ROUND($N134*25%,2)-(O134-P134)</f>
        <v>56980</v>
      </c>
      <c r="R134" s="22">
        <f t="shared" ref="R134:S154" si="94">ROUND($N134*25%,2)</f>
        <v>56980</v>
      </c>
      <c r="S134" s="22">
        <f t="shared" si="94"/>
        <v>56980</v>
      </c>
      <c r="T134" s="22">
        <v>0</v>
      </c>
      <c r="U134" s="22">
        <f t="shared" ref="U134:U154" si="95">+K134-(L134+M134)</f>
        <v>110720.76071587729</v>
      </c>
      <c r="V134" s="22"/>
      <c r="W134" s="22">
        <f>IFERROR(VLOOKUP($A134,'[1]Cost UPL SFY22 Combine'!$B:$AG,31,FALSE),0)+IFERROR(VLOOKUP($A134,'[1]Cost UPL SFY22 Combine'!$B:$AG,32,FALSE),0)</f>
        <v>1025648.8976140571</v>
      </c>
      <c r="X134" s="23">
        <f t="shared" ref="X134:X154" si="96">IF($E134=1,W134/$W$162,0)</f>
        <v>0</v>
      </c>
      <c r="Y134" s="22">
        <f>IFERROR(VLOOKUP($A134,'[1]SHOPP UPL SFY2022 Combined OUT'!$A:$AH,33,FALSE),0)</f>
        <v>814843.68738383683</v>
      </c>
      <c r="Z134" s="24">
        <f t="shared" ref="Z134:Z154" si="97">IF($E134=1,ROUND($X134*(Z$165+Z$166),0),0)</f>
        <v>0</v>
      </c>
      <c r="AA134" s="22">
        <f>(IFERROR(VLOOKUP(A134,'[1]CAH 101% of cost'!$A$3:$BP$43,64,FALSE),0))</f>
        <v>883865</v>
      </c>
      <c r="AB134" s="22">
        <f t="shared" ref="AB134:AB154" si="98">Z134+AA134</f>
        <v>883865</v>
      </c>
      <c r="AC134" s="22">
        <v>220966.25</v>
      </c>
      <c r="AD134" s="22">
        <f t="shared" ref="AD134:AD154" si="99">AB134*25%</f>
        <v>220966.25</v>
      </c>
      <c r="AE134" s="22">
        <f t="shared" ref="AE134:AE154" si="100">ROUND($AB134*25%,2)-(AC134-AD134)</f>
        <v>220966.25</v>
      </c>
      <c r="AF134" s="22">
        <f t="shared" ref="AF134:AG154" si="101">ROUND($AB134*25%,2)</f>
        <v>220966.25</v>
      </c>
      <c r="AG134" s="22">
        <f t="shared" si="101"/>
        <v>220966.25</v>
      </c>
      <c r="AH134" s="22">
        <v>0</v>
      </c>
      <c r="AI134" s="22">
        <f t="shared" ref="AI134:AI154" si="102">+Y134-(Z134+AA134)</f>
        <v>-69021.312616163166</v>
      </c>
      <c r="AJ134" s="26"/>
      <c r="AO134" s="26"/>
    </row>
    <row r="135" spans="1:41" x14ac:dyDescent="0.3">
      <c r="A135" s="104" t="s">
        <v>267</v>
      </c>
      <c r="B135" s="120" t="s">
        <v>268</v>
      </c>
      <c r="C135" s="19" t="str">
        <f>IFERROR(VLOOKUP(A135,'[1]SHOPP UPL SFY2022 Combined OUT'!$A:$F,6,FALSE),IFERROR(VLOOKUP(A135,'[1]SHOPP UPL SFY2022 Combined INP'!$A:$F,6,FALSE),VLOOKUP(A135,'[1]DRG UPL SFY22 Combined'!$A:$J,10,FALSE)))</f>
        <v>No</v>
      </c>
      <c r="D135" s="18">
        <v>2</v>
      </c>
      <c r="E135" s="44">
        <v>0</v>
      </c>
      <c r="F135" s="21">
        <f t="shared" si="89"/>
        <v>671456.45884290617</v>
      </c>
      <c r="G135" s="22">
        <f>IFERROR(IF(C135="No",(VLOOKUP($A135,'[1]Cost UPL SFY22 Combine'!$B:$AS,17,FALSE)+VLOOKUP($A135,'[1]Cost UPL SFY22 Combine'!$B:$AS,18,FALSE)+VLOOKUP($A135,'[1]Cost UPL SFY22 Combine'!$B:$AS,19,FALSE)),(VLOOKUP($A135,'[1]DRG UPL SFY22 Combined'!$A:$AZ,18,FALSE)+VLOOKUP($A135,'[1]DRG UPL SFY22 Combined'!$A:$AZ,19,FALSE)+VLOOKUP($A135,'[1]DRG UPL SFY22 Combined'!$A:$AZ,22,FALSE))),0)</f>
        <v>207032.74000000002</v>
      </c>
      <c r="H135" s="22"/>
      <c r="I135" s="22">
        <f t="shared" si="90"/>
        <v>207032.74000000002</v>
      </c>
      <c r="J135" s="23">
        <f t="shared" si="91"/>
        <v>0</v>
      </c>
      <c r="K135" s="22">
        <f>IFERROR(IF(C135="No",(VLOOKUP($A135,'[1]SHOPP UPL SFY2022 Combined INP'!$A:$AL,36,FALSE)),VLOOKUP($A135,'[1]DRG UPL SFY22 Combined'!$A:$AW,48,FALSE)),0)</f>
        <v>272290.42564443895</v>
      </c>
      <c r="L135" s="22">
        <f>IF($E135=1,ROUND($J135*(L$165+L$166),0),0)</f>
        <v>0</v>
      </c>
      <c r="M135" s="22">
        <f>(IFERROR(VLOOKUP($A135,'[1]CAH 101% of cost'!$A$3:$BJ$43,48,FALSE),0))</f>
        <v>129307</v>
      </c>
      <c r="N135" s="22">
        <f t="shared" si="92"/>
        <v>129307</v>
      </c>
      <c r="O135" s="22">
        <v>32326.75</v>
      </c>
      <c r="P135" s="22">
        <f t="shared" si="93"/>
        <v>32326.75</v>
      </c>
      <c r="Q135" s="22">
        <f t="shared" ref="Q135:Q154" si="103">ROUND($N135*25%,2)-(O135-P135)</f>
        <v>32326.75</v>
      </c>
      <c r="R135" s="22">
        <f t="shared" si="94"/>
        <v>32326.75</v>
      </c>
      <c r="S135" s="22">
        <f t="shared" si="94"/>
        <v>32326.75</v>
      </c>
      <c r="T135" s="22">
        <v>0</v>
      </c>
      <c r="U135" s="22">
        <f t="shared" si="95"/>
        <v>142983.42564443895</v>
      </c>
      <c r="V135" s="22"/>
      <c r="W135" s="22">
        <f>IFERROR(VLOOKUP($A135,'[1]Cost UPL SFY22 Combine'!$B:$AG,31,FALSE),0)+IFERROR(VLOOKUP($A135,'[1]Cost UPL SFY22 Combine'!$B:$AG,32,FALSE),0)</f>
        <v>464423.71884290612</v>
      </c>
      <c r="X135" s="23">
        <f t="shared" si="96"/>
        <v>0</v>
      </c>
      <c r="Y135" s="22">
        <f>IFERROR(VLOOKUP($A135,'[1]SHOPP UPL SFY2022 Combined OUT'!$A:$AH,33,FALSE),0)</f>
        <v>787228.90853613091</v>
      </c>
      <c r="Z135" s="24">
        <f t="shared" si="97"/>
        <v>0</v>
      </c>
      <c r="AA135" s="22">
        <f>(IFERROR(VLOOKUP(A135,'[1]CAH 101% of cost'!$A$3:$BP$43,64,FALSE),0))</f>
        <v>742794</v>
      </c>
      <c r="AB135" s="22">
        <f t="shared" si="98"/>
        <v>742794</v>
      </c>
      <c r="AC135" s="22">
        <v>185698.5</v>
      </c>
      <c r="AD135" s="22">
        <f t="shared" si="99"/>
        <v>185698.5</v>
      </c>
      <c r="AE135" s="22">
        <f t="shared" si="100"/>
        <v>185698.5</v>
      </c>
      <c r="AF135" s="22">
        <f t="shared" si="101"/>
        <v>185698.5</v>
      </c>
      <c r="AG135" s="22">
        <f t="shared" si="101"/>
        <v>185698.5</v>
      </c>
      <c r="AH135" s="22">
        <v>0</v>
      </c>
      <c r="AI135" s="22">
        <f t="shared" si="102"/>
        <v>44434.908536130912</v>
      </c>
      <c r="AJ135" s="26"/>
      <c r="AO135" s="26"/>
    </row>
    <row r="136" spans="1:41" x14ac:dyDescent="0.3">
      <c r="A136" s="104" t="s">
        <v>269</v>
      </c>
      <c r="B136" s="120" t="s">
        <v>270</v>
      </c>
      <c r="C136" s="19" t="str">
        <f>IFERROR(VLOOKUP(A136,'[1]SHOPP UPL SFY2022 Combined OUT'!$A:$F,6,FALSE),IFERROR(VLOOKUP(A136,'[1]SHOPP UPL SFY2022 Combined INP'!$A:$F,6,FALSE),VLOOKUP(A136,'[1]DRG UPL SFY22 Combined'!$A:$J,10,FALSE)))</f>
        <v>No</v>
      </c>
      <c r="D136" s="18">
        <v>2</v>
      </c>
      <c r="E136" s="44">
        <v>0</v>
      </c>
      <c r="F136" s="21">
        <f t="shared" si="89"/>
        <v>86203.719999999987</v>
      </c>
      <c r="G136" s="22">
        <f>IFERROR(IF(C136="No",(VLOOKUP($A136,'[1]Cost UPL SFY22 Combine'!$B:$AS,17,FALSE)+VLOOKUP($A136,'[1]Cost UPL SFY22 Combine'!$B:$AS,18,FALSE)+VLOOKUP($A136,'[1]Cost UPL SFY22 Combine'!$B:$AS,19,FALSE)),(VLOOKUP($A136,'[1]DRG UPL SFY22 Combined'!$A:$AZ,18,FALSE)+VLOOKUP($A136,'[1]DRG UPL SFY22 Combined'!$A:$AZ,19,FALSE)+VLOOKUP($A136,'[1]DRG UPL SFY22 Combined'!$A:$AZ,22,FALSE))),0)</f>
        <v>3104.45</v>
      </c>
      <c r="H136" s="22"/>
      <c r="I136" s="22">
        <f t="shared" si="90"/>
        <v>3104.45</v>
      </c>
      <c r="J136" s="23">
        <f t="shared" si="91"/>
        <v>0</v>
      </c>
      <c r="K136" s="22">
        <f>IFERROR(IF(C136="No",(VLOOKUP($A136,'[1]SHOPP UPL SFY2022 Combined INP'!$A:$AL,36,FALSE)),VLOOKUP($A136,'[1]DRG UPL SFY22 Combined'!$A:$AW,48,FALSE)),0)</f>
        <v>7314.4013592190913</v>
      </c>
      <c r="L136" s="22">
        <f>IF($E136=1,ROUND($J136*(L$165+L$166),0),0)</f>
        <v>0</v>
      </c>
      <c r="M136" s="22">
        <f>(IFERROR(VLOOKUP($A136,'[1]CAH 101% of cost'!$A$3:$BJ$43,48,FALSE),0))</f>
        <v>9789</v>
      </c>
      <c r="N136" s="22">
        <f t="shared" si="92"/>
        <v>9789</v>
      </c>
      <c r="O136" s="22">
        <v>2447.25</v>
      </c>
      <c r="P136" s="22">
        <f t="shared" si="93"/>
        <v>2447.25</v>
      </c>
      <c r="Q136" s="22">
        <f t="shared" si="103"/>
        <v>2447.25</v>
      </c>
      <c r="R136" s="22">
        <f t="shared" si="94"/>
        <v>2447.25</v>
      </c>
      <c r="S136" s="22">
        <f t="shared" si="94"/>
        <v>2447.25</v>
      </c>
      <c r="T136" s="22">
        <v>0</v>
      </c>
      <c r="U136" s="22">
        <f t="shared" si="95"/>
        <v>-2474.5986407809087</v>
      </c>
      <c r="V136" s="22"/>
      <c r="W136" s="22">
        <f>IFERROR(VLOOKUP($A136,'[1]Cost UPL SFY22 Combine'!$B:$AG,31,FALSE),0)+IFERROR(VLOOKUP($A136,'[1]Cost UPL SFY22 Combine'!$B:$AG,32,FALSE),0)</f>
        <v>83099.26999999999</v>
      </c>
      <c r="X136" s="23">
        <f t="shared" si="96"/>
        <v>0</v>
      </c>
      <c r="Y136" s="22">
        <f>IFERROR(VLOOKUP($A136,'[1]SHOPP UPL SFY2022 Combined OUT'!$A:$AH,33,FALSE),0)</f>
        <v>145561.36600161568</v>
      </c>
      <c r="Z136" s="24">
        <f t="shared" si="97"/>
        <v>0</v>
      </c>
      <c r="AA136" s="22">
        <f>(IFERROR(VLOOKUP(A136,'[1]CAH 101% of cost'!$A$3:$BP$43,64,FALSE),0))</f>
        <v>205760</v>
      </c>
      <c r="AB136" s="22">
        <f t="shared" si="98"/>
        <v>205760</v>
      </c>
      <c r="AC136" s="22">
        <v>51440</v>
      </c>
      <c r="AD136" s="22">
        <f t="shared" si="99"/>
        <v>51440</v>
      </c>
      <c r="AE136" s="22">
        <f t="shared" si="100"/>
        <v>51440</v>
      </c>
      <c r="AF136" s="22">
        <f t="shared" si="101"/>
        <v>51440</v>
      </c>
      <c r="AG136" s="22">
        <f t="shared" si="101"/>
        <v>51440</v>
      </c>
      <c r="AH136" s="22">
        <v>0</v>
      </c>
      <c r="AI136" s="22">
        <f t="shared" si="102"/>
        <v>-60198.633998384321</v>
      </c>
      <c r="AJ136" s="26"/>
      <c r="AO136" s="26"/>
    </row>
    <row r="137" spans="1:41" x14ac:dyDescent="0.3">
      <c r="A137" s="104" t="s">
        <v>271</v>
      </c>
      <c r="B137" s="120" t="s">
        <v>272</v>
      </c>
      <c r="C137" s="19" t="str">
        <f>IFERROR(VLOOKUP(A137,'[1]SHOPP UPL SFY2022 Combined OUT'!$A:$F,6,FALSE),IFERROR(VLOOKUP(A137,'[1]SHOPP UPL SFY2022 Combined INP'!$A:$F,6,FALSE),VLOOKUP(A137,'[1]DRG UPL SFY22 Combined'!$A:$J,10,FALSE)))</f>
        <v>No</v>
      </c>
      <c r="D137" s="18">
        <v>2</v>
      </c>
      <c r="E137" s="44">
        <v>0</v>
      </c>
      <c r="F137" s="21">
        <f t="shared" si="89"/>
        <v>357607.02</v>
      </c>
      <c r="G137" s="22">
        <f>IFERROR(IF(C137="No",(VLOOKUP($A137,'[1]Cost UPL SFY22 Combine'!$B:$AS,17,FALSE)+VLOOKUP($A137,'[1]Cost UPL SFY22 Combine'!$B:$AS,18,FALSE)+VLOOKUP($A137,'[1]Cost UPL SFY22 Combine'!$B:$AS,19,FALSE)),(VLOOKUP($A137,'[1]DRG UPL SFY22 Combined'!$A:$AZ,18,FALSE)+VLOOKUP($A137,'[1]DRG UPL SFY22 Combined'!$A:$AZ,19,FALSE)+VLOOKUP($A137,'[1]DRG UPL SFY22 Combined'!$A:$AZ,22,FALSE))),0)</f>
        <v>190168.58</v>
      </c>
      <c r="H137" s="22"/>
      <c r="I137" s="22">
        <f t="shared" si="90"/>
        <v>190168.58</v>
      </c>
      <c r="J137" s="23">
        <f t="shared" si="91"/>
        <v>0</v>
      </c>
      <c r="K137" s="22">
        <f>IFERROR(IF(C137="No",(VLOOKUP($A137,'[1]SHOPP UPL SFY2022 Combined INP'!$A:$AL,36,FALSE)),VLOOKUP($A137,'[1]DRG UPL SFY22 Combined'!$A:$AW,48,FALSE)),0)</f>
        <v>610230.35738113802</v>
      </c>
      <c r="L137" s="22">
        <f t="shared" ref="L137:L154" si="104">IF($E137=1,ROUND($J137*(L$165+L$166),0),0)</f>
        <v>0</v>
      </c>
      <c r="M137" s="22">
        <f>(IFERROR(VLOOKUP($A137,'[1]CAH 101% of cost'!$A$3:$BJ$43,48,FALSE),0))</f>
        <v>361747</v>
      </c>
      <c r="N137" s="22">
        <f>L137+M137</f>
        <v>361747</v>
      </c>
      <c r="O137" s="22">
        <v>90436.75</v>
      </c>
      <c r="P137" s="22">
        <f t="shared" si="93"/>
        <v>90436.75</v>
      </c>
      <c r="Q137" s="22">
        <f t="shared" si="103"/>
        <v>90436.75</v>
      </c>
      <c r="R137" s="22">
        <f t="shared" si="94"/>
        <v>90436.75</v>
      </c>
      <c r="S137" s="22">
        <f t="shared" si="94"/>
        <v>90436.75</v>
      </c>
      <c r="T137" s="22">
        <v>0</v>
      </c>
      <c r="U137" s="22">
        <f t="shared" si="95"/>
        <v>248483.35738113802</v>
      </c>
      <c r="V137" s="22"/>
      <c r="W137" s="22">
        <f>IFERROR(VLOOKUP($A137,'[1]Cost UPL SFY22 Combine'!$B:$AG,31,FALSE),0)+IFERROR(VLOOKUP($A137,'[1]Cost UPL SFY22 Combine'!$B:$AG,32,FALSE),0)</f>
        <v>167438.44</v>
      </c>
      <c r="X137" s="23">
        <f t="shared" si="96"/>
        <v>0</v>
      </c>
      <c r="Y137" s="22">
        <f>IFERROR(VLOOKUP($A137,'[1]SHOPP UPL SFY2022 Combined OUT'!$A:$AH,33,FALSE),0)</f>
        <v>413620.10848524515</v>
      </c>
      <c r="Z137" s="24">
        <f t="shared" si="97"/>
        <v>0</v>
      </c>
      <c r="AA137" s="22">
        <f>(IFERROR(VLOOKUP(A137,'[1]CAH 101% of cost'!$A$3:$BP$43,64,FALSE),0))</f>
        <v>487647</v>
      </c>
      <c r="AB137" s="22">
        <f>Z137+AA137</f>
        <v>487647</v>
      </c>
      <c r="AC137" s="22">
        <v>121911.75</v>
      </c>
      <c r="AD137" s="22">
        <f t="shared" si="99"/>
        <v>121911.75</v>
      </c>
      <c r="AE137" s="22">
        <f t="shared" si="100"/>
        <v>121911.75</v>
      </c>
      <c r="AF137" s="22">
        <f>ROUND($AB137*25%,2)</f>
        <v>121911.75</v>
      </c>
      <c r="AG137" s="22">
        <f>ROUND($AB137*25%,2)</f>
        <v>121911.75</v>
      </c>
      <c r="AH137" s="22">
        <v>0</v>
      </c>
      <c r="AI137" s="22">
        <f t="shared" si="102"/>
        <v>-74026.891514754854</v>
      </c>
      <c r="AJ137" s="41"/>
      <c r="AO137" s="26"/>
    </row>
    <row r="138" spans="1:41" x14ac:dyDescent="0.3">
      <c r="A138" s="104" t="s">
        <v>273</v>
      </c>
      <c r="B138" s="120" t="s">
        <v>274</v>
      </c>
      <c r="C138" s="19" t="str">
        <f>IFERROR(VLOOKUP(A138,'[1]SHOPP UPL SFY2022 Combined OUT'!$A:$F,6,FALSE),IFERROR(VLOOKUP(A138,'[1]SHOPP UPL SFY2022 Combined INP'!$A:$F,6,FALSE),VLOOKUP(A138,'[1]DRG UPL SFY22 Combined'!$A:$J,10,FALSE)))</f>
        <v>No</v>
      </c>
      <c r="D138" s="18">
        <v>2</v>
      </c>
      <c r="E138" s="44">
        <v>0</v>
      </c>
      <c r="F138" s="21">
        <f t="shared" si="89"/>
        <v>68092.057731796071</v>
      </c>
      <c r="G138" s="22">
        <f>IFERROR(IF(C138="No",(VLOOKUP($A138,'[1]Cost UPL SFY22 Combine'!$B:$AS,17,FALSE)+VLOOKUP($A138,'[1]Cost UPL SFY22 Combine'!$B:$AS,18,FALSE)+VLOOKUP($A138,'[1]Cost UPL SFY22 Combine'!$B:$AS,19,FALSE)),(VLOOKUP($A138,'[1]DRG UPL SFY22 Combined'!$A:$AZ,18,FALSE)+VLOOKUP($A138,'[1]DRG UPL SFY22 Combined'!$A:$AZ,19,FALSE)+VLOOKUP($A138,'[1]DRG UPL SFY22 Combined'!$A:$AZ,22,FALSE))),0)</f>
        <v>13576.47</v>
      </c>
      <c r="H138" s="22"/>
      <c r="I138" s="22">
        <f t="shared" si="90"/>
        <v>13576.47</v>
      </c>
      <c r="J138" s="23">
        <f t="shared" si="91"/>
        <v>0</v>
      </c>
      <c r="K138" s="22">
        <f>IFERROR(IF(C138="No",(VLOOKUP($A138,'[1]SHOPP UPL SFY2022 Combined INP'!$A:$AL,36,FALSE)),VLOOKUP($A138,'[1]DRG UPL SFY22 Combined'!$A:$AW,48,FALSE)),0)</f>
        <v>45693.526430526072</v>
      </c>
      <c r="L138" s="22">
        <f t="shared" si="104"/>
        <v>0</v>
      </c>
      <c r="M138" s="22">
        <f>(IFERROR(VLOOKUP($A138,'[1]CAH 101% of cost'!$A$3:$BJ$43,48,FALSE),0))</f>
        <v>19995</v>
      </c>
      <c r="N138" s="22">
        <f t="shared" si="92"/>
        <v>19995</v>
      </c>
      <c r="O138" s="22">
        <v>4998.75</v>
      </c>
      <c r="P138" s="22">
        <f t="shared" si="93"/>
        <v>4998.75</v>
      </c>
      <c r="Q138" s="22">
        <f t="shared" si="103"/>
        <v>4998.75</v>
      </c>
      <c r="R138" s="22">
        <f t="shared" si="94"/>
        <v>4998.75</v>
      </c>
      <c r="S138" s="22">
        <f t="shared" si="94"/>
        <v>4998.75</v>
      </c>
      <c r="T138" s="22">
        <v>0</v>
      </c>
      <c r="U138" s="22">
        <f t="shared" si="95"/>
        <v>25698.526430526072</v>
      </c>
      <c r="V138" s="22"/>
      <c r="W138" s="22">
        <f>IFERROR(VLOOKUP($A138,'[1]Cost UPL SFY22 Combine'!$B:$AG,31,FALSE),0)+IFERROR(VLOOKUP($A138,'[1]Cost UPL SFY22 Combine'!$B:$AG,32,FALSE),0)</f>
        <v>54515.587731796077</v>
      </c>
      <c r="X138" s="23">
        <f t="shared" si="96"/>
        <v>0</v>
      </c>
      <c r="Y138" s="22">
        <f>IFERROR(VLOOKUP($A138,'[1]SHOPP UPL SFY2022 Combined OUT'!$A:$AH,33,FALSE),0)</f>
        <v>112480.59887988982</v>
      </c>
      <c r="Z138" s="24">
        <f t="shared" si="97"/>
        <v>0</v>
      </c>
      <c r="AA138" s="22">
        <f>(IFERROR(VLOOKUP(A138,'[1]CAH 101% of cost'!$A$3:$BP$43,64,FALSE),0))</f>
        <v>150852</v>
      </c>
      <c r="AB138" s="22">
        <f t="shared" si="98"/>
        <v>150852</v>
      </c>
      <c r="AC138" s="22">
        <v>37713</v>
      </c>
      <c r="AD138" s="22">
        <f t="shared" si="99"/>
        <v>37713</v>
      </c>
      <c r="AE138" s="22">
        <f t="shared" si="100"/>
        <v>37713</v>
      </c>
      <c r="AF138" s="22">
        <f t="shared" si="101"/>
        <v>37713</v>
      </c>
      <c r="AG138" s="22">
        <f t="shared" si="101"/>
        <v>37713</v>
      </c>
      <c r="AH138" s="22">
        <v>0</v>
      </c>
      <c r="AI138" s="22">
        <f t="shared" si="102"/>
        <v>-38371.401120110182</v>
      </c>
      <c r="AJ138" s="26"/>
      <c r="AO138" s="26"/>
    </row>
    <row r="139" spans="1:41" x14ac:dyDescent="0.3">
      <c r="A139" s="104" t="s">
        <v>275</v>
      </c>
      <c r="B139" s="120" t="s">
        <v>276</v>
      </c>
      <c r="C139" s="19" t="str">
        <f>IFERROR(VLOOKUP(A139,'[1]SHOPP UPL SFY2022 Combined OUT'!$A:$F,6,FALSE),IFERROR(VLOOKUP(A139,'[1]SHOPP UPL SFY2022 Combined INP'!$A:$F,6,FALSE),VLOOKUP(A139,'[1]DRG UPL SFY22 Combined'!$A:$J,10,FALSE)))</f>
        <v>No</v>
      </c>
      <c r="D139" s="18">
        <v>2</v>
      </c>
      <c r="E139" s="44">
        <v>0</v>
      </c>
      <c r="F139" s="21">
        <f t="shared" si="89"/>
        <v>1142433.4699999969</v>
      </c>
      <c r="G139" s="22">
        <f>IFERROR(IF(C139="No",(VLOOKUP($A139,'[1]Cost UPL SFY22 Combine'!$B:$AS,17,FALSE)+VLOOKUP($A139,'[1]Cost UPL SFY22 Combine'!$B:$AS,18,FALSE)+VLOOKUP($A139,'[1]Cost UPL SFY22 Combine'!$B:$AS,19,FALSE)),(VLOOKUP($A139,'[1]DRG UPL SFY22 Combined'!$A:$AZ,18,FALSE)+VLOOKUP($A139,'[1]DRG UPL SFY22 Combined'!$A:$AZ,19,FALSE)+VLOOKUP($A139,'[1]DRG UPL SFY22 Combined'!$A:$AZ,22,FALSE))),0)</f>
        <v>24853.119999999999</v>
      </c>
      <c r="H139" s="22"/>
      <c r="I139" s="22">
        <f t="shared" si="90"/>
        <v>24853.119999999999</v>
      </c>
      <c r="J139" s="23">
        <f t="shared" si="91"/>
        <v>0</v>
      </c>
      <c r="K139" s="22">
        <f>IFERROR(IF(C139="No",(VLOOKUP($A139,'[1]SHOPP UPL SFY2022 Combined INP'!$A:$AL,36,FALSE)),VLOOKUP($A139,'[1]DRG UPL SFY22 Combined'!$A:$AW,48,FALSE)),0)</f>
        <v>63535.017724363468</v>
      </c>
      <c r="L139" s="22">
        <f t="shared" si="104"/>
        <v>0</v>
      </c>
      <c r="M139" s="22">
        <f>(IFERROR(VLOOKUP($A139,'[1]CAH 101% of cost'!$A$3:$BJ$43,48,FALSE),0))</f>
        <v>53036</v>
      </c>
      <c r="N139" s="22">
        <f t="shared" si="92"/>
        <v>53036</v>
      </c>
      <c r="O139" s="22">
        <v>13259</v>
      </c>
      <c r="P139" s="22">
        <f t="shared" si="93"/>
        <v>13259</v>
      </c>
      <c r="Q139" s="22">
        <f t="shared" si="103"/>
        <v>13259</v>
      </c>
      <c r="R139" s="22">
        <f t="shared" si="94"/>
        <v>13259</v>
      </c>
      <c r="S139" s="22">
        <f t="shared" si="94"/>
        <v>13259</v>
      </c>
      <c r="T139" s="22">
        <v>0</v>
      </c>
      <c r="U139" s="22">
        <f t="shared" si="95"/>
        <v>10499.017724363468</v>
      </c>
      <c r="V139" s="22"/>
      <c r="W139" s="22">
        <f>IFERROR(VLOOKUP($A139,'[1]Cost UPL SFY22 Combine'!$B:$AG,31,FALSE),0)+IFERROR(VLOOKUP($A139,'[1]Cost UPL SFY22 Combine'!$B:$AG,32,FALSE),0)</f>
        <v>1117580.3499999968</v>
      </c>
      <c r="X139" s="23">
        <f t="shared" si="96"/>
        <v>0</v>
      </c>
      <c r="Y139" s="22">
        <f>IFERROR(VLOOKUP($A139,'[1]SHOPP UPL SFY2022 Combined OUT'!$A:$AH,33,FALSE),0)</f>
        <v>2042898.4425592455</v>
      </c>
      <c r="Z139" s="24">
        <f t="shared" si="97"/>
        <v>0</v>
      </c>
      <c r="AA139" s="22">
        <f>(IFERROR(VLOOKUP(A139,'[1]CAH 101% of cost'!$A$3:$BP$43,64,FALSE),0))</f>
        <v>1973780</v>
      </c>
      <c r="AB139" s="22">
        <f t="shared" si="98"/>
        <v>1973780</v>
      </c>
      <c r="AC139" s="22">
        <v>493445</v>
      </c>
      <c r="AD139" s="22">
        <f t="shared" si="99"/>
        <v>493445</v>
      </c>
      <c r="AE139" s="22">
        <f t="shared" si="100"/>
        <v>493445</v>
      </c>
      <c r="AF139" s="22">
        <f t="shared" si="101"/>
        <v>493445</v>
      </c>
      <c r="AG139" s="22">
        <f t="shared" si="101"/>
        <v>493445</v>
      </c>
      <c r="AH139" s="22">
        <v>0</v>
      </c>
      <c r="AI139" s="22">
        <f t="shared" si="102"/>
        <v>69118.442559245508</v>
      </c>
      <c r="AJ139" s="26"/>
      <c r="AO139" s="26"/>
    </row>
    <row r="140" spans="1:41" x14ac:dyDescent="0.3">
      <c r="A140" s="104" t="s">
        <v>277</v>
      </c>
      <c r="B140" s="120" t="s">
        <v>278</v>
      </c>
      <c r="C140" s="19" t="str">
        <f>IFERROR(VLOOKUP(A140,'[1]SHOPP UPL SFY2022 Combined OUT'!$A:$F,6,FALSE),IFERROR(VLOOKUP(A140,'[1]SHOPP UPL SFY2022 Combined INP'!$A:$F,6,FALSE),VLOOKUP(A140,'[1]DRG UPL SFY22 Combined'!$A:$J,10,FALSE)))</f>
        <v>No</v>
      </c>
      <c r="D140" s="18">
        <v>2</v>
      </c>
      <c r="E140" s="44">
        <v>0</v>
      </c>
      <c r="F140" s="21">
        <f t="shared" si="89"/>
        <v>369156.60000000003</v>
      </c>
      <c r="G140" s="22">
        <f>IFERROR(IF(C140="No",(VLOOKUP($A140,'[1]Cost UPL SFY22 Combine'!$B:$AS,17,FALSE)+VLOOKUP($A140,'[1]Cost UPL SFY22 Combine'!$B:$AS,18,FALSE)+VLOOKUP($A140,'[1]Cost UPL SFY22 Combine'!$B:$AS,19,FALSE)),(VLOOKUP($A140,'[1]DRG UPL SFY22 Combined'!$A:$AZ,18,FALSE)+VLOOKUP($A140,'[1]DRG UPL SFY22 Combined'!$A:$AZ,19,FALSE)+VLOOKUP($A140,'[1]DRG UPL SFY22 Combined'!$A:$AZ,22,FALSE))),0)</f>
        <v>79600.210000000006</v>
      </c>
      <c r="H140" s="22"/>
      <c r="I140" s="22">
        <f t="shared" si="90"/>
        <v>79600.210000000006</v>
      </c>
      <c r="J140" s="23">
        <f t="shared" si="91"/>
        <v>0</v>
      </c>
      <c r="K140" s="22">
        <f>IFERROR(IF(C140="No",(VLOOKUP($A140,'[1]SHOPP UPL SFY2022 Combined INP'!$A:$AL,36,FALSE)),VLOOKUP($A140,'[1]DRG UPL SFY22 Combined'!$A:$AW,48,FALSE)),0)</f>
        <v>171080.93259281144</v>
      </c>
      <c r="L140" s="22">
        <f t="shared" si="104"/>
        <v>0</v>
      </c>
      <c r="M140" s="22">
        <f>(IFERROR(VLOOKUP($A140,'[1]CAH 101% of cost'!$A$3:$BJ$43,48,FALSE),0))</f>
        <v>98777</v>
      </c>
      <c r="N140" s="22">
        <f t="shared" si="92"/>
        <v>98777</v>
      </c>
      <c r="O140" s="22">
        <v>24694.25</v>
      </c>
      <c r="P140" s="22">
        <f t="shared" si="93"/>
        <v>24694.25</v>
      </c>
      <c r="Q140" s="22">
        <f t="shared" si="103"/>
        <v>24694.25</v>
      </c>
      <c r="R140" s="22">
        <f t="shared" si="94"/>
        <v>24694.25</v>
      </c>
      <c r="S140" s="22">
        <f t="shared" si="94"/>
        <v>24694.25</v>
      </c>
      <c r="T140" s="22">
        <v>0</v>
      </c>
      <c r="U140" s="22">
        <f t="shared" si="95"/>
        <v>72303.932592811441</v>
      </c>
      <c r="V140" s="22"/>
      <c r="W140" s="22">
        <f>IFERROR(VLOOKUP($A140,'[1]Cost UPL SFY22 Combine'!$B:$AG,31,FALSE),0)+IFERROR(VLOOKUP($A140,'[1]Cost UPL SFY22 Combine'!$B:$AG,32,FALSE),0)</f>
        <v>289556.39</v>
      </c>
      <c r="X140" s="23">
        <f t="shared" si="96"/>
        <v>0</v>
      </c>
      <c r="Y140" s="22">
        <f>IFERROR(VLOOKUP($A140,'[1]SHOPP UPL SFY2022 Combined OUT'!$A:$AH,33,FALSE),0)</f>
        <v>381711.26487405843</v>
      </c>
      <c r="Z140" s="24">
        <f t="shared" si="97"/>
        <v>0</v>
      </c>
      <c r="AA140" s="22">
        <f>(IFERROR(VLOOKUP(A140,'[1]CAH 101% of cost'!$A$3:$BP$43,64,FALSE),0))</f>
        <v>501776</v>
      </c>
      <c r="AB140" s="22">
        <f t="shared" si="98"/>
        <v>501776</v>
      </c>
      <c r="AC140" s="22">
        <v>125444</v>
      </c>
      <c r="AD140" s="22">
        <f t="shared" si="99"/>
        <v>125444</v>
      </c>
      <c r="AE140" s="22">
        <f t="shared" si="100"/>
        <v>125444</v>
      </c>
      <c r="AF140" s="22">
        <f t="shared" si="101"/>
        <v>125444</v>
      </c>
      <c r="AG140" s="22">
        <f t="shared" si="101"/>
        <v>125444</v>
      </c>
      <c r="AH140" s="22">
        <v>0</v>
      </c>
      <c r="AI140" s="22">
        <f t="shared" si="102"/>
        <v>-120064.73512594157</v>
      </c>
      <c r="AJ140" s="26"/>
      <c r="AO140" s="26"/>
    </row>
    <row r="141" spans="1:41" x14ac:dyDescent="0.3">
      <c r="A141" s="104" t="s">
        <v>279</v>
      </c>
      <c r="B141" s="120" t="s">
        <v>280</v>
      </c>
      <c r="C141" s="19" t="str">
        <f>IFERROR(VLOOKUP(A141,'[1]SHOPP UPL SFY2022 Combined OUT'!$A:$F,6,FALSE),IFERROR(VLOOKUP(A141,'[1]SHOPP UPL SFY2022 Combined INP'!$A:$F,6,FALSE),VLOOKUP(A141,'[1]DRG UPL SFY22 Combined'!$A:$J,10,FALSE)))</f>
        <v>No</v>
      </c>
      <c r="D141" s="18">
        <v>2</v>
      </c>
      <c r="E141" s="44">
        <v>0</v>
      </c>
      <c r="F141" s="21">
        <f t="shared" si="89"/>
        <v>998494.04435607139</v>
      </c>
      <c r="G141" s="22">
        <f>IFERROR(IF(C141="No",(VLOOKUP($A141,'[1]Cost UPL SFY22 Combine'!$B:$AS,17,FALSE)+VLOOKUP($A141,'[1]Cost UPL SFY22 Combine'!$B:$AS,18,FALSE)+VLOOKUP($A141,'[1]Cost UPL SFY22 Combine'!$B:$AS,19,FALSE)),(VLOOKUP($A141,'[1]DRG UPL SFY22 Combined'!$A:$AZ,18,FALSE)+VLOOKUP($A141,'[1]DRG UPL SFY22 Combined'!$A:$AZ,19,FALSE)+VLOOKUP($A141,'[1]DRG UPL SFY22 Combined'!$A:$AZ,22,FALSE))),0)</f>
        <v>297963.89</v>
      </c>
      <c r="H141" s="22"/>
      <c r="I141" s="22">
        <f t="shared" si="90"/>
        <v>297963.89</v>
      </c>
      <c r="J141" s="23">
        <f t="shared" si="91"/>
        <v>0</v>
      </c>
      <c r="K141" s="22">
        <f>IFERROR(IF(C141="No",(VLOOKUP($A141,'[1]SHOPP UPL SFY2022 Combined INP'!$A:$AL,36,FALSE)),VLOOKUP($A141,'[1]DRG UPL SFY22 Combined'!$A:$AW,48,FALSE)),0)</f>
        <v>249443.43720085174</v>
      </c>
      <c r="L141" s="22">
        <f t="shared" si="104"/>
        <v>0</v>
      </c>
      <c r="M141" s="22">
        <f>(IFERROR(VLOOKUP($A141,'[1]CAH 101% of cost'!$A$3:$BJ$43,48,FALSE),0))</f>
        <v>122679</v>
      </c>
      <c r="N141" s="22">
        <f>L141+M141</f>
        <v>122679</v>
      </c>
      <c r="O141" s="22">
        <v>30669.75</v>
      </c>
      <c r="P141" s="22">
        <f t="shared" si="93"/>
        <v>30669.75</v>
      </c>
      <c r="Q141" s="22">
        <f t="shared" si="103"/>
        <v>30669.75</v>
      </c>
      <c r="R141" s="22">
        <f t="shared" si="94"/>
        <v>30669.75</v>
      </c>
      <c r="S141" s="22">
        <f t="shared" si="94"/>
        <v>30669.75</v>
      </c>
      <c r="T141" s="22">
        <v>0</v>
      </c>
      <c r="U141" s="22">
        <f t="shared" si="95"/>
        <v>126764.43720085174</v>
      </c>
      <c r="V141" s="22"/>
      <c r="W141" s="22">
        <f>IFERROR(VLOOKUP($A141,'[1]Cost UPL SFY22 Combine'!$B:$AG,31,FALSE),0)+IFERROR(VLOOKUP($A141,'[1]Cost UPL SFY22 Combine'!$B:$AG,32,FALSE),0)</f>
        <v>700530.15435607138</v>
      </c>
      <c r="X141" s="23">
        <f t="shared" si="96"/>
        <v>0</v>
      </c>
      <c r="Y141" s="22">
        <f>IFERROR(VLOOKUP($A141,'[1]SHOPP UPL SFY2022 Combined OUT'!$A:$AH,33,FALSE),0)</f>
        <v>-680038.4993723802</v>
      </c>
      <c r="Z141" s="24">
        <f t="shared" si="97"/>
        <v>0</v>
      </c>
      <c r="AA141" s="22">
        <f>(IFERROR(VLOOKUP(A141,'[1]CAH 101% of cost'!$A$3:$BP$43,64,FALSE),0))</f>
        <v>1841862</v>
      </c>
      <c r="AB141" s="22">
        <f>Z141+AA141</f>
        <v>1841862</v>
      </c>
      <c r="AC141" s="22">
        <v>460465.5</v>
      </c>
      <c r="AD141" s="22">
        <f t="shared" si="99"/>
        <v>460465.5</v>
      </c>
      <c r="AE141" s="22">
        <f t="shared" si="100"/>
        <v>460465.5</v>
      </c>
      <c r="AF141" s="22">
        <f>ROUND($AB141*25%,2)</f>
        <v>460465.5</v>
      </c>
      <c r="AG141" s="22">
        <f>ROUND($AB141*25%,2)</f>
        <v>460465.5</v>
      </c>
      <c r="AH141" s="22">
        <v>0</v>
      </c>
      <c r="AI141" s="22">
        <f t="shared" si="102"/>
        <v>-2521900.4993723803</v>
      </c>
      <c r="AJ141" s="26"/>
      <c r="AO141" s="26"/>
    </row>
    <row r="142" spans="1:41" x14ac:dyDescent="0.3">
      <c r="A142" s="104" t="s">
        <v>281</v>
      </c>
      <c r="B142" s="120" t="s">
        <v>282</v>
      </c>
      <c r="C142" s="19" t="str">
        <f>IFERROR(VLOOKUP(A142,'[1]SHOPP UPL SFY2022 Combined OUT'!$A:$F,6,FALSE),IFERROR(VLOOKUP(A142,'[1]SHOPP UPL SFY2022 Combined INP'!$A:$F,6,FALSE),VLOOKUP(A142,'[1]DRG UPL SFY22 Combined'!$A:$J,10,FALSE)))</f>
        <v>No</v>
      </c>
      <c r="D142" s="18">
        <v>2</v>
      </c>
      <c r="E142" s="20">
        <v>0</v>
      </c>
      <c r="F142" s="21">
        <f t="shared" si="89"/>
        <v>2384868.8439661348</v>
      </c>
      <c r="G142" s="22">
        <f>IFERROR(IF(C142="No",(VLOOKUP($A142,'[1]Cost UPL SFY22 Combine'!$B:$AS,17,FALSE)+VLOOKUP($A142,'[1]Cost UPL SFY22 Combine'!$B:$AS,18,FALSE)+VLOOKUP($A142,'[1]Cost UPL SFY22 Combine'!$B:$AS,19,FALSE)),(VLOOKUP($A142,'[1]DRG UPL SFY22 Combined'!$A:$AZ,18,FALSE)+VLOOKUP($A142,'[1]DRG UPL SFY22 Combined'!$A:$AZ,19,FALSE)+VLOOKUP($A142,'[1]DRG UPL SFY22 Combined'!$A:$AZ,22,FALSE))),0)</f>
        <v>438633.39</v>
      </c>
      <c r="H142" s="22"/>
      <c r="I142" s="22">
        <f t="shared" si="90"/>
        <v>438633.39</v>
      </c>
      <c r="J142" s="23">
        <f t="shared" si="91"/>
        <v>0</v>
      </c>
      <c r="K142" s="22">
        <f>IFERROR(IF(C142="No",(VLOOKUP($A142,'[1]SHOPP UPL SFY2022 Combined INP'!$A:$AL,36,FALSE)),VLOOKUP($A142,'[1]DRG UPL SFY22 Combined'!$A:$AW,48,FALSE)),0)</f>
        <v>455363.02298274799</v>
      </c>
      <c r="L142" s="22">
        <f t="shared" si="104"/>
        <v>0</v>
      </c>
      <c r="M142" s="22">
        <f>(IFERROR(VLOOKUP($A142,'[1]CAH 101% of cost'!$A$3:$BJ$43,48,FALSE),0))</f>
        <v>285131</v>
      </c>
      <c r="N142" s="22">
        <f t="shared" si="92"/>
        <v>285131</v>
      </c>
      <c r="O142" s="22">
        <v>71282.75</v>
      </c>
      <c r="P142" s="22">
        <f t="shared" si="93"/>
        <v>71282.75</v>
      </c>
      <c r="Q142" s="22">
        <f t="shared" si="103"/>
        <v>71282.75</v>
      </c>
      <c r="R142" s="22">
        <f t="shared" si="94"/>
        <v>71282.75</v>
      </c>
      <c r="S142" s="22">
        <f t="shared" si="94"/>
        <v>71282.75</v>
      </c>
      <c r="T142" s="22">
        <v>0</v>
      </c>
      <c r="U142" s="22">
        <f t="shared" si="95"/>
        <v>170232.02298274799</v>
      </c>
      <c r="V142" s="22"/>
      <c r="W142" s="22">
        <f>IFERROR(VLOOKUP($A142,'[1]Cost UPL SFY22 Combine'!$B:$AG,31,FALSE),0)+IFERROR(VLOOKUP($A142,'[1]Cost UPL SFY22 Combine'!$B:$AG,32,FALSE),0)</f>
        <v>1946235.4539661349</v>
      </c>
      <c r="X142" s="23">
        <f t="shared" si="96"/>
        <v>0</v>
      </c>
      <c r="Y142" s="22">
        <f>IFERROR(VLOOKUP($A142,'[1]SHOPP UPL SFY2022 Combined OUT'!$A:$AH,33,FALSE),0)</f>
        <v>1924809.2360989391</v>
      </c>
      <c r="Z142" s="24">
        <f t="shared" si="97"/>
        <v>0</v>
      </c>
      <c r="AA142" s="22">
        <f>(IFERROR(VLOOKUP(A142,'[1]CAH 101% of cost'!$A$3:$BP$43,64,FALSE),0))</f>
        <v>2302185</v>
      </c>
      <c r="AB142" s="22">
        <f t="shared" si="98"/>
        <v>2302185</v>
      </c>
      <c r="AC142" s="22">
        <v>575546.25</v>
      </c>
      <c r="AD142" s="22">
        <f t="shared" si="99"/>
        <v>575546.25</v>
      </c>
      <c r="AE142" s="22">
        <f t="shared" si="100"/>
        <v>575546.25</v>
      </c>
      <c r="AF142" s="22">
        <f t="shared" si="101"/>
        <v>575546.25</v>
      </c>
      <c r="AG142" s="22">
        <f t="shared" si="101"/>
        <v>575546.25</v>
      </c>
      <c r="AH142" s="22">
        <v>0</v>
      </c>
      <c r="AI142" s="22">
        <f t="shared" si="102"/>
        <v>-377375.76390106091</v>
      </c>
      <c r="AJ142" s="26"/>
      <c r="AO142" s="26"/>
    </row>
    <row r="143" spans="1:41" x14ac:dyDescent="0.3">
      <c r="A143" s="104" t="s">
        <v>283</v>
      </c>
      <c r="B143" s="120" t="s">
        <v>284</v>
      </c>
      <c r="C143" s="19" t="str">
        <f>IFERROR(VLOOKUP(A143,'[1]SHOPP UPL SFY2022 Combined OUT'!$A:$F,6,FALSE),IFERROR(VLOOKUP(A143,'[1]SHOPP UPL SFY2022 Combined INP'!$A:$F,6,FALSE),VLOOKUP(A143,'[1]DRG UPL SFY22 Combined'!$A:$J,10,FALSE)))</f>
        <v>No</v>
      </c>
      <c r="D143" s="18">
        <v>2</v>
      </c>
      <c r="E143" s="44">
        <v>0</v>
      </c>
      <c r="F143" s="21">
        <f t="shared" si="89"/>
        <v>180378</v>
      </c>
      <c r="G143" s="22">
        <f>IFERROR(IF(C143="No",(VLOOKUP($A143,'[1]Cost UPL SFY22 Combine'!$B:$AS,17,FALSE)+VLOOKUP($A143,'[1]Cost UPL SFY22 Combine'!$B:$AS,18,FALSE)+VLOOKUP($A143,'[1]Cost UPL SFY22 Combine'!$B:$AS,19,FALSE)),(VLOOKUP($A143,'[1]DRG UPL SFY22 Combined'!$A:$AZ,18,FALSE)+VLOOKUP($A143,'[1]DRG UPL SFY22 Combined'!$A:$AZ,19,FALSE)+VLOOKUP($A143,'[1]DRG UPL SFY22 Combined'!$A:$AZ,22,FALSE))),0)</f>
        <v>22227.58</v>
      </c>
      <c r="H143" s="22"/>
      <c r="I143" s="22">
        <f t="shared" si="90"/>
        <v>22227.58</v>
      </c>
      <c r="J143" s="23">
        <f t="shared" si="91"/>
        <v>0</v>
      </c>
      <c r="K143" s="22">
        <f>IFERROR(IF(C143="No",(VLOOKUP($A143,'[1]SHOPP UPL SFY2022 Combined INP'!$A:$AL,36,FALSE)),VLOOKUP($A143,'[1]DRG UPL SFY22 Combined'!$A:$AW,48,FALSE)),0)</f>
        <v>58107.495828116123</v>
      </c>
      <c r="L143" s="22">
        <f t="shared" si="104"/>
        <v>0</v>
      </c>
      <c r="M143" s="22">
        <f>(IFERROR(VLOOKUP($A143,'[1]CAH 101% of cost'!$A$3:$BJ$43,48,FALSE),0))</f>
        <v>43659</v>
      </c>
      <c r="N143" s="22">
        <f t="shared" si="92"/>
        <v>43659</v>
      </c>
      <c r="O143" s="22">
        <v>10914.75</v>
      </c>
      <c r="P143" s="22">
        <f t="shared" si="93"/>
        <v>10914.75</v>
      </c>
      <c r="Q143" s="22">
        <f t="shared" si="103"/>
        <v>10914.75</v>
      </c>
      <c r="R143" s="22">
        <f t="shared" si="94"/>
        <v>10914.75</v>
      </c>
      <c r="S143" s="22">
        <f t="shared" si="94"/>
        <v>10914.75</v>
      </c>
      <c r="T143" s="22">
        <v>0</v>
      </c>
      <c r="U143" s="22">
        <f t="shared" si="95"/>
        <v>14448.495828116123</v>
      </c>
      <c r="V143" s="22"/>
      <c r="W143" s="22">
        <f>IFERROR(VLOOKUP($A143,'[1]Cost UPL SFY22 Combine'!$B:$AG,31,FALSE),0)+IFERROR(VLOOKUP($A143,'[1]Cost UPL SFY22 Combine'!$B:$AG,32,FALSE),0)</f>
        <v>158150.41999999998</v>
      </c>
      <c r="X143" s="23">
        <f t="shared" si="96"/>
        <v>0</v>
      </c>
      <c r="Y143" s="22">
        <f>IFERROR(VLOOKUP($A143,'[1]SHOPP UPL SFY2022 Combined OUT'!$A:$AH,33,FALSE),0)</f>
        <v>318036.56057829864</v>
      </c>
      <c r="Z143" s="24">
        <f t="shared" si="97"/>
        <v>0</v>
      </c>
      <c r="AA143" s="22">
        <f>(IFERROR(VLOOKUP(A143,'[1]CAH 101% of cost'!$A$3:$BP$43,64,FALSE),0))</f>
        <v>288721</v>
      </c>
      <c r="AB143" s="22">
        <f t="shared" si="98"/>
        <v>288721</v>
      </c>
      <c r="AC143" s="22">
        <v>72180.25</v>
      </c>
      <c r="AD143" s="22">
        <f t="shared" si="99"/>
        <v>72180.25</v>
      </c>
      <c r="AE143" s="22">
        <f t="shared" si="100"/>
        <v>72180.25</v>
      </c>
      <c r="AF143" s="22">
        <f t="shared" si="101"/>
        <v>72180.25</v>
      </c>
      <c r="AG143" s="22">
        <f t="shared" si="101"/>
        <v>72180.25</v>
      </c>
      <c r="AH143" s="22">
        <v>0</v>
      </c>
      <c r="AI143" s="22">
        <f t="shared" si="102"/>
        <v>29315.560578298639</v>
      </c>
      <c r="AJ143" s="26"/>
      <c r="AO143" s="26"/>
    </row>
    <row r="144" spans="1:41" x14ac:dyDescent="0.3">
      <c r="A144" s="104" t="s">
        <v>285</v>
      </c>
      <c r="B144" s="120" t="s">
        <v>286</v>
      </c>
      <c r="C144" s="19" t="str">
        <f>IFERROR(VLOOKUP(A144,'[1]SHOPP UPL SFY2022 Combined OUT'!$A:$F,6,FALSE),IFERROR(VLOOKUP(A144,'[1]SHOPP UPL SFY2022 Combined INP'!$A:$F,6,FALSE),VLOOKUP(A144,'[1]DRG UPL SFY22 Combined'!$A:$J,10,FALSE)))</f>
        <v>No</v>
      </c>
      <c r="D144" s="18">
        <v>2</v>
      </c>
      <c r="E144" s="44">
        <v>0</v>
      </c>
      <c r="F144" s="21">
        <f t="shared" si="89"/>
        <v>317100.12</v>
      </c>
      <c r="G144" s="22">
        <f>IFERROR(IF(C144="No",(VLOOKUP($A144,'[1]Cost UPL SFY22 Combine'!$B:$AS,17,FALSE)+VLOOKUP($A144,'[1]Cost UPL SFY22 Combine'!$B:$AS,18,FALSE)+VLOOKUP($A144,'[1]Cost UPL SFY22 Combine'!$B:$AS,19,FALSE)),(VLOOKUP($A144,'[1]DRG UPL SFY22 Combined'!$A:$AZ,18,FALSE)+VLOOKUP($A144,'[1]DRG UPL SFY22 Combined'!$A:$AZ,19,FALSE)+VLOOKUP($A144,'[1]DRG UPL SFY22 Combined'!$A:$AZ,22,FALSE))),0)</f>
        <v>58600.18</v>
      </c>
      <c r="H144" s="22"/>
      <c r="I144" s="22">
        <f t="shared" si="90"/>
        <v>58600.18</v>
      </c>
      <c r="J144" s="23">
        <f t="shared" si="91"/>
        <v>0</v>
      </c>
      <c r="K144" s="22">
        <f>IFERROR(IF(C144="No",(VLOOKUP($A144,'[1]SHOPP UPL SFY2022 Combined INP'!$A:$AL,36,FALSE)),VLOOKUP($A144,'[1]DRG UPL SFY22 Combined'!$A:$AW,48,FALSE)),0)</f>
        <v>65064.497711611366</v>
      </c>
      <c r="L144" s="22">
        <f t="shared" si="104"/>
        <v>0</v>
      </c>
      <c r="M144" s="22">
        <f>(IFERROR(VLOOKUP($A144,'[1]CAH 101% of cost'!$A$3:$BJ$43,48,FALSE),0))</f>
        <v>91937</v>
      </c>
      <c r="N144" s="22">
        <f t="shared" si="92"/>
        <v>91937</v>
      </c>
      <c r="O144" s="22">
        <v>22984.25</v>
      </c>
      <c r="P144" s="22">
        <f t="shared" si="93"/>
        <v>22984.25</v>
      </c>
      <c r="Q144" s="22">
        <f t="shared" si="103"/>
        <v>22984.25</v>
      </c>
      <c r="R144" s="22">
        <f t="shared" si="94"/>
        <v>22984.25</v>
      </c>
      <c r="S144" s="22">
        <f t="shared" si="94"/>
        <v>22984.25</v>
      </c>
      <c r="T144" s="22">
        <v>0</v>
      </c>
      <c r="U144" s="22">
        <f t="shared" si="95"/>
        <v>-26872.502288388634</v>
      </c>
      <c r="V144" s="22"/>
      <c r="W144" s="22">
        <f>IFERROR(VLOOKUP($A144,'[1]Cost UPL SFY22 Combine'!$B:$AG,31,FALSE),0)+IFERROR(VLOOKUP($A144,'[1]Cost UPL SFY22 Combine'!$B:$AG,32,FALSE),0)</f>
        <v>258499.94</v>
      </c>
      <c r="X144" s="23">
        <f t="shared" si="96"/>
        <v>0</v>
      </c>
      <c r="Y144" s="22">
        <f>IFERROR(VLOOKUP($A144,'[1]SHOPP UPL SFY2022 Combined OUT'!$A:$AH,33,FALSE),0)</f>
        <v>586533.95140380529</v>
      </c>
      <c r="Z144" s="24">
        <f t="shared" si="97"/>
        <v>0</v>
      </c>
      <c r="AA144" s="22">
        <f>(IFERROR(VLOOKUP(A144,'[1]CAH 101% of cost'!$A$3:$BP$43,64,FALSE),0))</f>
        <v>615700</v>
      </c>
      <c r="AB144" s="22">
        <f t="shared" si="98"/>
        <v>615700</v>
      </c>
      <c r="AC144" s="22">
        <v>153925</v>
      </c>
      <c r="AD144" s="22">
        <f t="shared" si="99"/>
        <v>153925</v>
      </c>
      <c r="AE144" s="22">
        <f t="shared" si="100"/>
        <v>153925</v>
      </c>
      <c r="AF144" s="22">
        <f t="shared" si="101"/>
        <v>153925</v>
      </c>
      <c r="AG144" s="22">
        <f t="shared" si="101"/>
        <v>153925</v>
      </c>
      <c r="AH144" s="22">
        <v>0</v>
      </c>
      <c r="AI144" s="22">
        <f t="shared" si="102"/>
        <v>-29166.048596194712</v>
      </c>
      <c r="AJ144" s="26"/>
      <c r="AO144" s="26"/>
    </row>
    <row r="145" spans="1:41" x14ac:dyDescent="0.3">
      <c r="A145" s="104" t="s">
        <v>287</v>
      </c>
      <c r="B145" s="120" t="s">
        <v>288</v>
      </c>
      <c r="C145" s="19" t="str">
        <f>IFERROR(VLOOKUP(A145,'[1]SHOPP UPL SFY2022 Combined OUT'!$A:$F,6,FALSE),IFERROR(VLOOKUP(A145,'[1]SHOPP UPL SFY2022 Combined INP'!$A:$F,6,FALSE),VLOOKUP(A145,'[1]DRG UPL SFY22 Combined'!$A:$J,10,FALSE)))</f>
        <v>No</v>
      </c>
      <c r="D145" s="18">
        <v>2</v>
      </c>
      <c r="E145" s="44">
        <v>0</v>
      </c>
      <c r="F145" s="21">
        <f t="shared" si="89"/>
        <v>63745.179999999993</v>
      </c>
      <c r="G145" s="22">
        <f>IFERROR(IF(C145="No",(VLOOKUP($A145,'[1]Cost UPL SFY22 Combine'!$B:$AS,17,FALSE)+VLOOKUP($A145,'[1]Cost UPL SFY22 Combine'!$B:$AS,18,FALSE)+VLOOKUP($A145,'[1]Cost UPL SFY22 Combine'!$B:$AS,19,FALSE)),(VLOOKUP($A145,'[1]DRG UPL SFY22 Combined'!$A:$AZ,18,FALSE)+VLOOKUP($A145,'[1]DRG UPL SFY22 Combined'!$A:$AZ,19,FALSE)+VLOOKUP($A145,'[1]DRG UPL SFY22 Combined'!$A:$AZ,22,FALSE))),0)</f>
        <v>7345.14</v>
      </c>
      <c r="H145" s="22"/>
      <c r="I145" s="22">
        <f t="shared" si="90"/>
        <v>7345.14</v>
      </c>
      <c r="J145" s="23">
        <f t="shared" si="91"/>
        <v>0</v>
      </c>
      <c r="K145" s="22">
        <f>IFERROR(IF(C145="No",(VLOOKUP($A145,'[1]SHOPP UPL SFY2022 Combined INP'!$A:$AL,36,FALSE)),VLOOKUP($A145,'[1]DRG UPL SFY22 Combined'!$A:$AW,48,FALSE)),0)</f>
        <v>33562.947319556697</v>
      </c>
      <c r="L145" s="22">
        <f t="shared" si="104"/>
        <v>0</v>
      </c>
      <c r="M145" s="22">
        <f>(IFERROR(VLOOKUP($A145,'[1]CAH 101% of cost'!$A$3:$BJ$43,48,FALSE),0))</f>
        <v>4375</v>
      </c>
      <c r="N145" s="22">
        <f t="shared" si="92"/>
        <v>4375</v>
      </c>
      <c r="O145" s="22">
        <v>1093.75</v>
      </c>
      <c r="P145" s="22">
        <f t="shared" si="93"/>
        <v>1093.75</v>
      </c>
      <c r="Q145" s="22">
        <f t="shared" si="103"/>
        <v>1093.75</v>
      </c>
      <c r="R145" s="22">
        <f t="shared" si="94"/>
        <v>1093.75</v>
      </c>
      <c r="S145" s="22">
        <f t="shared" si="94"/>
        <v>1093.75</v>
      </c>
      <c r="T145" s="22">
        <v>0</v>
      </c>
      <c r="U145" s="22">
        <f t="shared" si="95"/>
        <v>29187.947319556697</v>
      </c>
      <c r="V145" s="22"/>
      <c r="W145" s="22">
        <f>IFERROR(VLOOKUP($A145,'[1]Cost UPL SFY22 Combine'!$B:$AG,31,FALSE),0)+IFERROR(VLOOKUP($A145,'[1]Cost UPL SFY22 Combine'!$B:$AG,32,FALSE),0)</f>
        <v>56400.039999999994</v>
      </c>
      <c r="X145" s="23">
        <f t="shared" si="96"/>
        <v>0</v>
      </c>
      <c r="Y145" s="22">
        <f>IFERROR(VLOOKUP($A145,'[1]SHOPP UPL SFY2022 Combined OUT'!$A:$AH,33,FALSE),0)</f>
        <v>135973.14934366877</v>
      </c>
      <c r="Z145" s="24">
        <f t="shared" si="97"/>
        <v>0</v>
      </c>
      <c r="AA145" s="22">
        <f>(IFERROR(VLOOKUP(A145,'[1]CAH 101% of cost'!$A$3:$BP$43,64,FALSE),0))</f>
        <v>118866</v>
      </c>
      <c r="AB145" s="22">
        <f t="shared" si="98"/>
        <v>118866</v>
      </c>
      <c r="AC145" s="22">
        <v>29716.5</v>
      </c>
      <c r="AD145" s="22">
        <f t="shared" si="99"/>
        <v>29716.5</v>
      </c>
      <c r="AE145" s="22">
        <f t="shared" si="100"/>
        <v>29716.5</v>
      </c>
      <c r="AF145" s="22">
        <f t="shared" si="101"/>
        <v>29716.5</v>
      </c>
      <c r="AG145" s="22">
        <f t="shared" si="101"/>
        <v>29716.5</v>
      </c>
      <c r="AH145" s="22">
        <v>0</v>
      </c>
      <c r="AI145" s="22">
        <f t="shared" si="102"/>
        <v>17107.149343668774</v>
      </c>
      <c r="AJ145" s="26"/>
      <c r="AO145" s="26"/>
    </row>
    <row r="146" spans="1:41" x14ac:dyDescent="0.3">
      <c r="A146" s="104" t="s">
        <v>289</v>
      </c>
      <c r="B146" s="120" t="s">
        <v>290</v>
      </c>
      <c r="C146" s="19" t="str">
        <f>IFERROR(VLOOKUP(A146,'[1]SHOPP UPL SFY2022 Combined OUT'!$A:$F,6,FALSE),IFERROR(VLOOKUP(A146,'[1]SHOPP UPL SFY2022 Combined INP'!$A:$F,6,FALSE),VLOOKUP(A146,'[1]DRG UPL SFY22 Combined'!$A:$J,10,FALSE)))</f>
        <v>No</v>
      </c>
      <c r="D146" s="18">
        <v>2</v>
      </c>
      <c r="E146" s="44">
        <v>0</v>
      </c>
      <c r="F146" s="21">
        <f t="shared" si="89"/>
        <v>1092017.4593363479</v>
      </c>
      <c r="G146" s="22">
        <f>IFERROR(IF(C146="No",(VLOOKUP($A146,'[1]Cost UPL SFY22 Combine'!$B:$AS,17,FALSE)+VLOOKUP($A146,'[1]Cost UPL SFY22 Combine'!$B:$AS,18,FALSE)+VLOOKUP($A146,'[1]Cost UPL SFY22 Combine'!$B:$AS,19,FALSE)),(VLOOKUP($A146,'[1]DRG UPL SFY22 Combined'!$A:$AZ,18,FALSE)+VLOOKUP($A146,'[1]DRG UPL SFY22 Combined'!$A:$AZ,19,FALSE)+VLOOKUP($A146,'[1]DRG UPL SFY22 Combined'!$A:$AZ,22,FALSE))),0)</f>
        <v>277036.03000000003</v>
      </c>
      <c r="H146" s="22"/>
      <c r="I146" s="22">
        <f t="shared" si="90"/>
        <v>277036.03000000003</v>
      </c>
      <c r="J146" s="23">
        <f t="shared" si="91"/>
        <v>0</v>
      </c>
      <c r="K146" s="22">
        <f>IFERROR(IF(C146="No",(VLOOKUP($A146,'[1]SHOPP UPL SFY2022 Combined INP'!$A:$AL,36,FALSE)),VLOOKUP($A146,'[1]DRG UPL SFY22 Combined'!$A:$AW,48,FALSE)),0)</f>
        <v>88582.275712033443</v>
      </c>
      <c r="L146" s="22">
        <f t="shared" si="104"/>
        <v>0</v>
      </c>
      <c r="M146" s="22">
        <f>(IFERROR(VLOOKUP($A146,'[1]CAH 101% of cost'!$A$3:$BJ$43,48,FALSE),0))</f>
        <v>54162</v>
      </c>
      <c r="N146" s="22">
        <f t="shared" si="92"/>
        <v>54162</v>
      </c>
      <c r="O146" s="22">
        <v>6469.75</v>
      </c>
      <c r="P146" s="22">
        <f t="shared" si="93"/>
        <v>13540.5</v>
      </c>
      <c r="Q146" s="22">
        <f t="shared" si="103"/>
        <v>20611.25</v>
      </c>
      <c r="R146" s="22">
        <f t="shared" si="94"/>
        <v>13540.5</v>
      </c>
      <c r="S146" s="22">
        <f t="shared" si="94"/>
        <v>13540.5</v>
      </c>
      <c r="T146" s="22">
        <v>0</v>
      </c>
      <c r="U146" s="22">
        <f t="shared" si="95"/>
        <v>34420.275712033443</v>
      </c>
      <c r="V146" s="22"/>
      <c r="W146" s="22">
        <f>IFERROR(VLOOKUP($A146,'[1]Cost UPL SFY22 Combine'!$B:$AG,31,FALSE),0)+IFERROR(VLOOKUP($A146,'[1]Cost UPL SFY22 Combine'!$B:$AG,32,FALSE),0)</f>
        <v>814981.42933634797</v>
      </c>
      <c r="X146" s="23">
        <f t="shared" si="96"/>
        <v>0</v>
      </c>
      <c r="Y146" s="22">
        <f>IFERROR(VLOOKUP($A146,'[1]SHOPP UPL SFY2022 Combined OUT'!$A:$AH,33,FALSE),0)</f>
        <v>1122392.2433922361</v>
      </c>
      <c r="Z146" s="24">
        <f t="shared" si="97"/>
        <v>0</v>
      </c>
      <c r="AA146" s="22">
        <f>(IFERROR(VLOOKUP(A146,'[1]CAH 101% of cost'!$A$3:$BP$43,64,FALSE),0))</f>
        <v>1176550</v>
      </c>
      <c r="AB146" s="22">
        <f t="shared" si="98"/>
        <v>1176550</v>
      </c>
      <c r="AC146" s="22">
        <v>294137.5</v>
      </c>
      <c r="AD146" s="22">
        <f t="shared" si="99"/>
        <v>294137.5</v>
      </c>
      <c r="AE146" s="22">
        <f t="shared" si="100"/>
        <v>294137.5</v>
      </c>
      <c r="AF146" s="22">
        <f t="shared" si="101"/>
        <v>294137.5</v>
      </c>
      <c r="AG146" s="22">
        <f t="shared" si="101"/>
        <v>294137.5</v>
      </c>
      <c r="AH146" s="22">
        <v>0</v>
      </c>
      <c r="AI146" s="22">
        <f t="shared" si="102"/>
        <v>-54157.756607763935</v>
      </c>
      <c r="AJ146" s="26"/>
      <c r="AO146" s="26"/>
    </row>
    <row r="147" spans="1:41" x14ac:dyDescent="0.3">
      <c r="A147" s="104" t="s">
        <v>291</v>
      </c>
      <c r="B147" s="120" t="s">
        <v>292</v>
      </c>
      <c r="C147" s="19" t="str">
        <f>IFERROR(VLOOKUP(A147,'[1]SHOPP UPL SFY2022 Combined OUT'!$A:$F,6,FALSE),IFERROR(VLOOKUP(A147,'[1]SHOPP UPL SFY2022 Combined INP'!$A:$F,6,FALSE),VLOOKUP(A147,'[1]DRG UPL SFY22 Combined'!$A:$J,10,FALSE)))</f>
        <v>No</v>
      </c>
      <c r="D147" s="18">
        <v>2</v>
      </c>
      <c r="E147" s="20">
        <v>0</v>
      </c>
      <c r="F147" s="21">
        <f t="shared" si="89"/>
        <v>654617.85685738036</v>
      </c>
      <c r="G147" s="22">
        <f>IFERROR(IF(C147="No",(VLOOKUP($A147,'[1]Cost UPL SFY22 Combine'!$B:$AS,17,FALSE)+VLOOKUP($A147,'[1]Cost UPL SFY22 Combine'!$B:$AS,18,FALSE)+VLOOKUP($A147,'[1]Cost UPL SFY22 Combine'!$B:$AS,19,FALSE)),(VLOOKUP($A147,'[1]DRG UPL SFY22 Combined'!$A:$AZ,18,FALSE)+VLOOKUP($A147,'[1]DRG UPL SFY22 Combined'!$A:$AZ,19,FALSE)+VLOOKUP($A147,'[1]DRG UPL SFY22 Combined'!$A:$AZ,22,FALSE))),0)</f>
        <v>190014.37</v>
      </c>
      <c r="H147" s="22"/>
      <c r="I147" s="22">
        <f t="shared" si="90"/>
        <v>190014.37</v>
      </c>
      <c r="J147" s="23">
        <f t="shared" si="91"/>
        <v>0</v>
      </c>
      <c r="K147" s="22">
        <f>IFERROR(IF(C147="No",(VLOOKUP($A147,'[1]SHOPP UPL SFY2022 Combined INP'!$A:$AL,36,FALSE)),VLOOKUP($A147,'[1]DRG UPL SFY22 Combined'!$A:$AW,48,FALSE)),0)</f>
        <v>500763.0686274271</v>
      </c>
      <c r="L147" s="22">
        <f t="shared" si="104"/>
        <v>0</v>
      </c>
      <c r="M147" s="22">
        <f>(IFERROR(VLOOKUP($A147,'[1]CAH 101% of cost'!$A$3:$BJ$43,48,FALSE),0))</f>
        <v>410211</v>
      </c>
      <c r="N147" s="22">
        <f t="shared" si="92"/>
        <v>410211</v>
      </c>
      <c r="O147" s="22">
        <v>102552.75</v>
      </c>
      <c r="P147" s="22">
        <f t="shared" si="93"/>
        <v>102552.75</v>
      </c>
      <c r="Q147" s="22">
        <f t="shared" si="103"/>
        <v>102552.75</v>
      </c>
      <c r="R147" s="22">
        <f t="shared" si="94"/>
        <v>102552.75</v>
      </c>
      <c r="S147" s="22">
        <f t="shared" si="94"/>
        <v>102552.75</v>
      </c>
      <c r="T147" s="22">
        <v>0</v>
      </c>
      <c r="U147" s="22">
        <f t="shared" si="95"/>
        <v>90552.068627427099</v>
      </c>
      <c r="V147" s="22"/>
      <c r="W147" s="22">
        <f>IFERROR(VLOOKUP($A147,'[1]Cost UPL SFY22 Combine'!$B:$AG,31,FALSE),0)+IFERROR(VLOOKUP($A147,'[1]Cost UPL SFY22 Combine'!$B:$AG,32,FALSE),0)</f>
        <v>464603.48685738043</v>
      </c>
      <c r="X147" s="23">
        <f t="shared" si="96"/>
        <v>0</v>
      </c>
      <c r="Y147" s="22">
        <f>IFERROR(VLOOKUP($A147,'[1]SHOPP UPL SFY2022 Combined OUT'!$A:$AH,33,FALSE),0)</f>
        <v>639297.31458496256</v>
      </c>
      <c r="Z147" s="24">
        <f t="shared" si="97"/>
        <v>0</v>
      </c>
      <c r="AA147" s="22">
        <f>(IFERROR(VLOOKUP(A147,'[1]CAH 101% of cost'!$A$3:$BP$43,64,FALSE),0))</f>
        <v>732242</v>
      </c>
      <c r="AB147" s="22">
        <f t="shared" si="98"/>
        <v>732242</v>
      </c>
      <c r="AC147" s="22">
        <v>183060.5</v>
      </c>
      <c r="AD147" s="22">
        <f t="shared" si="99"/>
        <v>183060.5</v>
      </c>
      <c r="AE147" s="22">
        <f t="shared" si="100"/>
        <v>183060.5</v>
      </c>
      <c r="AF147" s="22">
        <f t="shared" si="101"/>
        <v>183060.5</v>
      </c>
      <c r="AG147" s="22">
        <f t="shared" si="101"/>
        <v>183060.5</v>
      </c>
      <c r="AH147" s="22">
        <v>0</v>
      </c>
      <c r="AI147" s="22">
        <f t="shared" si="102"/>
        <v>-92944.685415037442</v>
      </c>
      <c r="AJ147" s="26"/>
      <c r="AO147" s="26"/>
    </row>
    <row r="148" spans="1:41" x14ac:dyDescent="0.3">
      <c r="A148" s="104" t="s">
        <v>293</v>
      </c>
      <c r="B148" s="120" t="s">
        <v>294</v>
      </c>
      <c r="C148" s="19" t="str">
        <f>IFERROR(VLOOKUP(A148,'[1]SHOPP UPL SFY2022 Combined OUT'!$A:$F,6,FALSE),IFERROR(VLOOKUP(A148,'[1]SHOPP UPL SFY2022 Combined INP'!$A:$F,6,FALSE),VLOOKUP(A148,'[1]DRG UPL SFY22 Combined'!$A:$J,10,FALSE)))</f>
        <v>No</v>
      </c>
      <c r="D148" s="18">
        <v>2</v>
      </c>
      <c r="E148" s="44">
        <v>0</v>
      </c>
      <c r="F148" s="21">
        <f t="shared" si="89"/>
        <v>449284.53</v>
      </c>
      <c r="G148" s="22">
        <f>IFERROR(IF(C148="No",(VLOOKUP($A148,'[1]Cost UPL SFY22 Combine'!$B:$AS,17,FALSE)+VLOOKUP($A148,'[1]Cost UPL SFY22 Combine'!$B:$AS,18,FALSE)+VLOOKUP($A148,'[1]Cost UPL SFY22 Combine'!$B:$AS,19,FALSE)),(VLOOKUP($A148,'[1]DRG UPL SFY22 Combined'!$A:$AZ,18,FALSE)+VLOOKUP($A148,'[1]DRG UPL SFY22 Combined'!$A:$AZ,19,FALSE)+VLOOKUP($A148,'[1]DRG UPL SFY22 Combined'!$A:$AZ,22,FALSE))),0)</f>
        <v>44970.53</v>
      </c>
      <c r="H148" s="22"/>
      <c r="I148" s="22">
        <f t="shared" si="90"/>
        <v>44970.53</v>
      </c>
      <c r="J148" s="23">
        <f t="shared" si="91"/>
        <v>0</v>
      </c>
      <c r="K148" s="22">
        <f>IFERROR(IF(C148="No",(VLOOKUP($A148,'[1]SHOPP UPL SFY2022 Combined INP'!$A:$AL,36,FALSE)),VLOOKUP($A148,'[1]DRG UPL SFY22 Combined'!$A:$AW,48,FALSE)),0)</f>
        <v>46217.142971870519</v>
      </c>
      <c r="L148" s="22">
        <f t="shared" si="104"/>
        <v>0</v>
      </c>
      <c r="M148" s="22">
        <f>(IFERROR(VLOOKUP($A148,'[1]CAH 101% of cost'!$A$3:$BJ$43,48,FALSE),0))</f>
        <v>45341</v>
      </c>
      <c r="N148" s="22">
        <f t="shared" si="92"/>
        <v>45341</v>
      </c>
      <c r="O148" s="22">
        <v>11335.25</v>
      </c>
      <c r="P148" s="22">
        <f t="shared" si="93"/>
        <v>11335.25</v>
      </c>
      <c r="Q148" s="22">
        <f t="shared" si="103"/>
        <v>11335.25</v>
      </c>
      <c r="R148" s="22">
        <f t="shared" si="94"/>
        <v>11335.25</v>
      </c>
      <c r="S148" s="22">
        <f t="shared" si="94"/>
        <v>11335.25</v>
      </c>
      <c r="T148" s="22">
        <v>0</v>
      </c>
      <c r="U148" s="22">
        <f t="shared" si="95"/>
        <v>876.14297187051852</v>
      </c>
      <c r="V148" s="22"/>
      <c r="W148" s="22">
        <f>IFERROR(VLOOKUP($A148,'[1]Cost UPL SFY22 Combine'!$B:$AG,31,FALSE),0)+IFERROR(VLOOKUP($A148,'[1]Cost UPL SFY22 Combine'!$B:$AG,32,FALSE),0)</f>
        <v>404314.00000000006</v>
      </c>
      <c r="X148" s="23">
        <f t="shared" si="96"/>
        <v>0</v>
      </c>
      <c r="Y148" s="22">
        <f>IFERROR(VLOOKUP($A148,'[1]SHOPP UPL SFY2022 Combined OUT'!$A:$AH,33,FALSE),0)</f>
        <v>1005975.3795657143</v>
      </c>
      <c r="Z148" s="24">
        <f t="shared" si="97"/>
        <v>0</v>
      </c>
      <c r="AA148" s="22">
        <f>(IFERROR(VLOOKUP(A148,'[1]CAH 101% of cost'!$A$3:$BP$43,64,FALSE),0))</f>
        <v>1120471</v>
      </c>
      <c r="AB148" s="22">
        <f t="shared" si="98"/>
        <v>1120471</v>
      </c>
      <c r="AC148" s="22">
        <v>280117.75</v>
      </c>
      <c r="AD148" s="22">
        <f t="shared" si="99"/>
        <v>280117.75</v>
      </c>
      <c r="AE148" s="22">
        <f t="shared" si="100"/>
        <v>280117.75</v>
      </c>
      <c r="AF148" s="22">
        <f t="shared" si="101"/>
        <v>280117.75</v>
      </c>
      <c r="AG148" s="22">
        <f t="shared" si="101"/>
        <v>280117.75</v>
      </c>
      <c r="AH148" s="22">
        <v>0</v>
      </c>
      <c r="AI148" s="22">
        <f t="shared" si="102"/>
        <v>-114495.62043428572</v>
      </c>
      <c r="AJ148" s="26"/>
      <c r="AO148" s="26"/>
    </row>
    <row r="149" spans="1:41" x14ac:dyDescent="0.3">
      <c r="A149" s="104" t="s">
        <v>295</v>
      </c>
      <c r="B149" s="120" t="s">
        <v>296</v>
      </c>
      <c r="C149" s="19" t="str">
        <f>IFERROR(VLOOKUP(A149,'[1]SHOPP UPL SFY2022 Combined OUT'!$A:$F,6,FALSE),IFERROR(VLOOKUP(A149,'[1]SHOPP UPL SFY2022 Combined INP'!$A:$F,6,FALSE),VLOOKUP(A149,'[1]DRG UPL SFY22 Combined'!$A:$J,10,FALSE)))</f>
        <v>No</v>
      </c>
      <c r="D149" s="18">
        <v>2</v>
      </c>
      <c r="E149" s="44">
        <v>0</v>
      </c>
      <c r="F149" s="21">
        <f t="shared" si="89"/>
        <v>159577.69</v>
      </c>
      <c r="G149" s="22">
        <f>IFERROR(IF(C149="No",(VLOOKUP($A149,'[1]Cost UPL SFY22 Combine'!$B:$AS,17,FALSE)+VLOOKUP($A149,'[1]Cost UPL SFY22 Combine'!$B:$AS,18,FALSE)+VLOOKUP($A149,'[1]Cost UPL SFY22 Combine'!$B:$AS,19,FALSE)),(VLOOKUP($A149,'[1]DRG UPL SFY22 Combined'!$A:$AZ,18,FALSE)+VLOOKUP($A149,'[1]DRG UPL SFY22 Combined'!$A:$AZ,19,FALSE)+VLOOKUP($A149,'[1]DRG UPL SFY22 Combined'!$A:$AZ,22,FALSE))),0)</f>
        <v>10813.83</v>
      </c>
      <c r="H149" s="22"/>
      <c r="I149" s="22">
        <f t="shared" si="90"/>
        <v>10813.83</v>
      </c>
      <c r="J149" s="23">
        <f t="shared" si="91"/>
        <v>0</v>
      </c>
      <c r="K149" s="22">
        <f>IFERROR(IF(C149="No",(VLOOKUP($A149,'[1]SHOPP UPL SFY2022 Combined INP'!$A:$AL,36,FALSE)),VLOOKUP($A149,'[1]DRG UPL SFY22 Combined'!$A:$AW,48,FALSE)),0)</f>
        <v>23964.807256663564</v>
      </c>
      <c r="L149" s="22">
        <f t="shared" si="104"/>
        <v>0</v>
      </c>
      <c r="M149" s="22">
        <f>(IFERROR(VLOOKUP($A149,'[1]CAH 101% of cost'!$A$3:$BJ$43,48,FALSE),0))</f>
        <v>7390</v>
      </c>
      <c r="N149" s="22">
        <f t="shared" si="92"/>
        <v>7390</v>
      </c>
      <c r="O149" s="22">
        <v>1847.5</v>
      </c>
      <c r="P149" s="22">
        <f t="shared" si="93"/>
        <v>1847.5</v>
      </c>
      <c r="Q149" s="22">
        <f t="shared" si="103"/>
        <v>1847.5</v>
      </c>
      <c r="R149" s="22">
        <f t="shared" si="94"/>
        <v>1847.5</v>
      </c>
      <c r="S149" s="22">
        <f t="shared" si="94"/>
        <v>1847.5</v>
      </c>
      <c r="T149" s="22">
        <v>0</v>
      </c>
      <c r="U149" s="22">
        <f t="shared" si="95"/>
        <v>16574.807256663564</v>
      </c>
      <c r="V149" s="22"/>
      <c r="W149" s="22">
        <f>IFERROR(VLOOKUP($A149,'[1]Cost UPL SFY22 Combine'!$B:$AG,31,FALSE),0)+IFERROR(VLOOKUP($A149,'[1]Cost UPL SFY22 Combine'!$B:$AG,32,FALSE),0)</f>
        <v>148763.86000000002</v>
      </c>
      <c r="X149" s="23">
        <f t="shared" si="96"/>
        <v>0</v>
      </c>
      <c r="Y149" s="22">
        <f>IFERROR(VLOOKUP($A149,'[1]SHOPP UPL SFY2022 Combined OUT'!$A:$AH,33,FALSE),0)</f>
        <v>368512.60461598565</v>
      </c>
      <c r="Z149" s="24">
        <f t="shared" si="97"/>
        <v>0</v>
      </c>
      <c r="AA149" s="22">
        <f>(IFERROR(VLOOKUP(A149,'[1]CAH 101% of cost'!$A$3:$BP$43,64,FALSE),0))</f>
        <v>335139</v>
      </c>
      <c r="AB149" s="22">
        <f t="shared" si="98"/>
        <v>335139</v>
      </c>
      <c r="AC149" s="22">
        <v>83784.75</v>
      </c>
      <c r="AD149" s="22">
        <f t="shared" si="99"/>
        <v>83784.75</v>
      </c>
      <c r="AE149" s="22">
        <f t="shared" si="100"/>
        <v>83784.75</v>
      </c>
      <c r="AF149" s="22">
        <f t="shared" si="101"/>
        <v>83784.75</v>
      </c>
      <c r="AG149" s="22">
        <f t="shared" si="101"/>
        <v>83784.75</v>
      </c>
      <c r="AH149" s="22">
        <v>0</v>
      </c>
      <c r="AI149" s="22">
        <f t="shared" si="102"/>
        <v>33373.604615985649</v>
      </c>
      <c r="AJ149" s="26"/>
      <c r="AO149" s="26"/>
    </row>
    <row r="150" spans="1:41" x14ac:dyDescent="0.3">
      <c r="A150" s="104" t="s">
        <v>297</v>
      </c>
      <c r="B150" s="120" t="s">
        <v>298</v>
      </c>
      <c r="C150" s="19" t="str">
        <f>IFERROR(VLOOKUP(A150,'[1]SHOPP UPL SFY2022 Combined OUT'!$A:$F,6,FALSE),IFERROR(VLOOKUP(A150,'[1]SHOPP UPL SFY2022 Combined INP'!$A:$F,6,FALSE),VLOOKUP(A150,'[1]DRG UPL SFY22 Combined'!$A:$J,10,FALSE)))</f>
        <v>No</v>
      </c>
      <c r="D150" s="18">
        <v>2</v>
      </c>
      <c r="E150" s="44">
        <v>0</v>
      </c>
      <c r="F150" s="21">
        <f t="shared" si="89"/>
        <v>292182.18165942543</v>
      </c>
      <c r="G150" s="22">
        <f>IFERROR(IF(C150="No",(VLOOKUP($A150,'[1]Cost UPL SFY22 Combine'!$B:$AS,17,FALSE)+VLOOKUP($A150,'[1]Cost UPL SFY22 Combine'!$B:$AS,18,FALSE)+VLOOKUP($A150,'[1]Cost UPL SFY22 Combine'!$B:$AS,19,FALSE)),(VLOOKUP($A150,'[1]DRG UPL SFY22 Combined'!$A:$AZ,18,FALSE)+VLOOKUP($A150,'[1]DRG UPL SFY22 Combined'!$A:$AZ,19,FALSE)+VLOOKUP($A150,'[1]DRG UPL SFY22 Combined'!$A:$AZ,22,FALSE))),0)</f>
        <v>84467.45</v>
      </c>
      <c r="H150" s="22"/>
      <c r="I150" s="22">
        <f t="shared" si="90"/>
        <v>84467.45</v>
      </c>
      <c r="J150" s="23">
        <f t="shared" si="91"/>
        <v>0</v>
      </c>
      <c r="K150" s="22">
        <f>IFERROR(IF(C150="No",(VLOOKUP($A150,'[1]SHOPP UPL SFY2022 Combined INP'!$A:$AL,36,FALSE)),VLOOKUP($A150,'[1]DRG UPL SFY22 Combined'!$A:$AW,48,FALSE)),0)</f>
        <v>255030.84386897497</v>
      </c>
      <c r="L150" s="22">
        <f t="shared" si="104"/>
        <v>0</v>
      </c>
      <c r="M150" s="22">
        <f>(IFERROR(VLOOKUP($A150,'[1]CAH 101% of cost'!$A$3:$BJ$43,48,FALSE),0))</f>
        <v>154096</v>
      </c>
      <c r="N150" s="22">
        <f t="shared" si="92"/>
        <v>154096</v>
      </c>
      <c r="O150" s="22">
        <v>38524</v>
      </c>
      <c r="P150" s="22">
        <f t="shared" si="93"/>
        <v>38524</v>
      </c>
      <c r="Q150" s="22">
        <f t="shared" si="103"/>
        <v>38524</v>
      </c>
      <c r="R150" s="22">
        <f t="shared" si="94"/>
        <v>38524</v>
      </c>
      <c r="S150" s="22">
        <f t="shared" si="94"/>
        <v>38524</v>
      </c>
      <c r="T150" s="22">
        <v>0</v>
      </c>
      <c r="U150" s="22">
        <f t="shared" si="95"/>
        <v>100934.84386897497</v>
      </c>
      <c r="V150" s="22"/>
      <c r="W150" s="22">
        <f>IFERROR(VLOOKUP($A150,'[1]Cost UPL SFY22 Combine'!$B:$AG,31,FALSE),0)+IFERROR(VLOOKUP($A150,'[1]Cost UPL SFY22 Combine'!$B:$AG,32,FALSE),0)</f>
        <v>207714.73165942545</v>
      </c>
      <c r="X150" s="23">
        <f t="shared" si="96"/>
        <v>0</v>
      </c>
      <c r="Y150" s="22">
        <f>IFERROR(VLOOKUP($A150,'[1]SHOPP UPL SFY2022 Combined OUT'!$A:$AH,33,FALSE),0)</f>
        <v>375629.79346662964</v>
      </c>
      <c r="Z150" s="24">
        <f t="shared" si="97"/>
        <v>0</v>
      </c>
      <c r="AA150" s="22">
        <f>(IFERROR(VLOOKUP(A150,'[1]CAH 101% of cost'!$A$3:$BP$43,64,FALSE),0))</f>
        <v>392195</v>
      </c>
      <c r="AB150" s="22">
        <f t="shared" si="98"/>
        <v>392195</v>
      </c>
      <c r="AC150" s="22">
        <v>98048.75</v>
      </c>
      <c r="AD150" s="22">
        <f t="shared" si="99"/>
        <v>98048.75</v>
      </c>
      <c r="AE150" s="22">
        <f t="shared" si="100"/>
        <v>98048.75</v>
      </c>
      <c r="AF150" s="22">
        <f t="shared" si="101"/>
        <v>98048.75</v>
      </c>
      <c r="AG150" s="22">
        <f t="shared" si="101"/>
        <v>98048.75</v>
      </c>
      <c r="AH150" s="22">
        <v>0</v>
      </c>
      <c r="AI150" s="22">
        <f t="shared" si="102"/>
        <v>-16565.206533370365</v>
      </c>
      <c r="AJ150" s="26"/>
      <c r="AO150" s="26"/>
    </row>
    <row r="151" spans="1:41" x14ac:dyDescent="0.3">
      <c r="A151" s="104" t="s">
        <v>299</v>
      </c>
      <c r="B151" s="120" t="s">
        <v>300</v>
      </c>
      <c r="C151" s="19" t="str">
        <f>IFERROR(VLOOKUP(A151,'[1]SHOPP UPL SFY2022 Combined OUT'!$A:$F,6,FALSE),IFERROR(VLOOKUP(A151,'[1]SHOPP UPL SFY2022 Combined INP'!$A:$F,6,FALSE),VLOOKUP(A151,'[1]DRG UPL SFY22 Combined'!$A:$J,10,FALSE)))</f>
        <v>No</v>
      </c>
      <c r="D151" s="18">
        <v>2</v>
      </c>
      <c r="E151" s="44">
        <v>0</v>
      </c>
      <c r="F151" s="21">
        <f t="shared" si="89"/>
        <v>281744.54885728675</v>
      </c>
      <c r="G151" s="22">
        <f>IFERROR(IF(C151="No",(VLOOKUP($A151,'[1]Cost UPL SFY22 Combine'!$B:$AS,17,FALSE)+VLOOKUP($A151,'[1]Cost UPL SFY22 Combine'!$B:$AS,18,FALSE)+VLOOKUP($A151,'[1]Cost UPL SFY22 Combine'!$B:$AS,19,FALSE)),(VLOOKUP($A151,'[1]DRG UPL SFY22 Combined'!$A:$AZ,18,FALSE)+VLOOKUP($A151,'[1]DRG UPL SFY22 Combined'!$A:$AZ,19,FALSE)+VLOOKUP($A151,'[1]DRG UPL SFY22 Combined'!$A:$AZ,22,FALSE))),0)</f>
        <v>91337.560000000012</v>
      </c>
      <c r="H151" s="22"/>
      <c r="I151" s="22">
        <f t="shared" si="90"/>
        <v>91337.560000000012</v>
      </c>
      <c r="J151" s="23">
        <f t="shared" si="91"/>
        <v>0</v>
      </c>
      <c r="K151" s="22">
        <f>IFERROR(IF(C151="No",(VLOOKUP($A151,'[1]SHOPP UPL SFY2022 Combined INP'!$A:$AL,36,FALSE)),VLOOKUP($A151,'[1]DRG UPL SFY22 Combined'!$A:$AW,48,FALSE)),0)</f>
        <v>123682.35869853226</v>
      </c>
      <c r="L151" s="22">
        <f t="shared" si="104"/>
        <v>0</v>
      </c>
      <c r="M151" s="22">
        <f>(IFERROR(VLOOKUP($A151,'[1]CAH 101% of cost'!$A$3:$BJ$43,48,FALSE),0))</f>
        <v>142133</v>
      </c>
      <c r="N151" s="22">
        <f t="shared" si="92"/>
        <v>142133</v>
      </c>
      <c r="O151" s="22">
        <v>35533.25</v>
      </c>
      <c r="P151" s="22">
        <f t="shared" si="93"/>
        <v>35533.25</v>
      </c>
      <c r="Q151" s="22">
        <f t="shared" si="103"/>
        <v>35533.25</v>
      </c>
      <c r="R151" s="22">
        <f t="shared" si="94"/>
        <v>35533.25</v>
      </c>
      <c r="S151" s="22">
        <f t="shared" si="94"/>
        <v>35533.25</v>
      </c>
      <c r="T151" s="22">
        <v>0</v>
      </c>
      <c r="U151" s="22">
        <f t="shared" si="95"/>
        <v>-18450.641301467738</v>
      </c>
      <c r="V151" s="22"/>
      <c r="W151" s="22">
        <f>IFERROR(VLOOKUP($A151,'[1]Cost UPL SFY22 Combine'!$B:$AG,31,FALSE),0)+IFERROR(VLOOKUP($A151,'[1]Cost UPL SFY22 Combine'!$B:$AG,32,FALSE),0)</f>
        <v>190406.98885728675</v>
      </c>
      <c r="X151" s="23">
        <f t="shared" si="96"/>
        <v>0</v>
      </c>
      <c r="Y151" s="22">
        <f>IFERROR(VLOOKUP($A151,'[1]SHOPP UPL SFY2022 Combined OUT'!$A:$AH,33,FALSE),0)</f>
        <v>339011.38999086479</v>
      </c>
      <c r="Z151" s="24">
        <f t="shared" si="97"/>
        <v>0</v>
      </c>
      <c r="AA151" s="22">
        <f>(IFERROR(VLOOKUP(A151,'[1]CAH 101% of cost'!$A$3:$BP$43,64,FALSE),0))</f>
        <v>447710</v>
      </c>
      <c r="AB151" s="22">
        <f t="shared" si="98"/>
        <v>447710</v>
      </c>
      <c r="AC151" s="22">
        <v>111927.5</v>
      </c>
      <c r="AD151" s="22">
        <f t="shared" si="99"/>
        <v>111927.5</v>
      </c>
      <c r="AE151" s="22">
        <f t="shared" si="100"/>
        <v>111927.5</v>
      </c>
      <c r="AF151" s="22">
        <f t="shared" si="101"/>
        <v>111927.5</v>
      </c>
      <c r="AG151" s="22">
        <f t="shared" si="101"/>
        <v>111927.5</v>
      </c>
      <c r="AH151" s="22">
        <v>0</v>
      </c>
      <c r="AI151" s="22">
        <f t="shared" si="102"/>
        <v>-108698.61000913521</v>
      </c>
      <c r="AJ151" s="26"/>
      <c r="AO151" s="26"/>
    </row>
    <row r="152" spans="1:41" x14ac:dyDescent="0.3">
      <c r="A152" s="111" t="s">
        <v>301</v>
      </c>
      <c r="B152" s="120" t="s">
        <v>302</v>
      </c>
      <c r="C152" s="19" t="str">
        <f>IFERROR(VLOOKUP(A152,'[1]SHOPP UPL SFY2022 Combined OUT'!$A:$F,6,FALSE),IFERROR(VLOOKUP(A152,'[1]SHOPP UPL SFY2022 Combined INP'!$A:$F,6,FALSE),VLOOKUP(A152,'[1]DRG UPL SFY22 Combined'!$A:$J,10,FALSE)))</f>
        <v>No</v>
      </c>
      <c r="D152" s="18">
        <v>2</v>
      </c>
      <c r="E152" s="44">
        <v>0</v>
      </c>
      <c r="F152" s="21">
        <f t="shared" si="89"/>
        <v>147994.36491731735</v>
      </c>
      <c r="G152" s="22">
        <f>IFERROR(IF(C152="No",(VLOOKUP($A152,'[1]Cost UPL SFY22 Combine'!$B:$AS,17,FALSE)+VLOOKUP($A152,'[1]Cost UPL SFY22 Combine'!$B:$AS,18,FALSE)+VLOOKUP($A152,'[1]Cost UPL SFY22 Combine'!$B:$AS,19,FALSE)),(VLOOKUP($A152,'[1]DRG UPL SFY22 Combined'!$A:$AZ,18,FALSE)+VLOOKUP($A152,'[1]DRG UPL SFY22 Combined'!$A:$AZ,19,FALSE)+VLOOKUP($A152,'[1]DRG UPL SFY22 Combined'!$A:$AZ,22,FALSE))),0)</f>
        <v>50244.82</v>
      </c>
      <c r="H152" s="22"/>
      <c r="I152" s="22">
        <f t="shared" si="90"/>
        <v>50244.82</v>
      </c>
      <c r="J152" s="23">
        <f t="shared" si="91"/>
        <v>0</v>
      </c>
      <c r="K152" s="22">
        <f>IFERROR(IF(C152="No",(VLOOKUP($A152,'[1]SHOPP UPL SFY2022 Combined INP'!$A:$AL,36,FALSE)),VLOOKUP($A152,'[1]DRG UPL SFY22 Combined'!$A:$AW,48,FALSE)),0)</f>
        <v>83782.718321762382</v>
      </c>
      <c r="L152" s="22">
        <f t="shared" si="104"/>
        <v>0</v>
      </c>
      <c r="M152" s="22">
        <f>(IFERROR(VLOOKUP($A152,'[1]CAH 101% of cost'!$A$3:$BJ$43,48,FALSE),0))</f>
        <v>158055</v>
      </c>
      <c r="N152" s="22">
        <f t="shared" si="92"/>
        <v>158055</v>
      </c>
      <c r="O152" s="22">
        <v>39513.75</v>
      </c>
      <c r="P152" s="22">
        <f t="shared" si="93"/>
        <v>39513.75</v>
      </c>
      <c r="Q152" s="22">
        <f t="shared" si="103"/>
        <v>39513.75</v>
      </c>
      <c r="R152" s="22">
        <f t="shared" si="94"/>
        <v>39513.75</v>
      </c>
      <c r="S152" s="22">
        <f t="shared" si="94"/>
        <v>39513.75</v>
      </c>
      <c r="T152" s="22">
        <v>0</v>
      </c>
      <c r="U152" s="22">
        <f t="shared" si="95"/>
        <v>-74272.281678237618</v>
      </c>
      <c r="V152" s="22"/>
      <c r="W152" s="22">
        <f>IFERROR(VLOOKUP($A152,'[1]Cost UPL SFY22 Combine'!$B:$AG,31,FALSE),0)+IFERROR(VLOOKUP($A152,'[1]Cost UPL SFY22 Combine'!$B:$AG,32,FALSE),0)</f>
        <v>97749.544917317355</v>
      </c>
      <c r="X152" s="23">
        <f t="shared" si="96"/>
        <v>0</v>
      </c>
      <c r="Y152" s="22">
        <f>IFERROR(VLOOKUP($A152,'[1]SHOPP UPL SFY2022 Combined OUT'!$A:$AH,33,FALSE),0)</f>
        <v>173908.66177110869</v>
      </c>
      <c r="Z152" s="24">
        <f t="shared" si="97"/>
        <v>0</v>
      </c>
      <c r="AA152" s="22">
        <f>(IFERROR(VLOOKUP(A152,'[1]CAH 101% of cost'!$A$3:$BP$43,64,FALSE),0))</f>
        <v>197327</v>
      </c>
      <c r="AB152" s="22">
        <f t="shared" si="98"/>
        <v>197327</v>
      </c>
      <c r="AC152" s="22">
        <v>49331.75</v>
      </c>
      <c r="AD152" s="22">
        <f t="shared" si="99"/>
        <v>49331.75</v>
      </c>
      <c r="AE152" s="22">
        <f t="shared" si="100"/>
        <v>49331.75</v>
      </c>
      <c r="AF152" s="22">
        <f t="shared" si="101"/>
        <v>49331.75</v>
      </c>
      <c r="AG152" s="22">
        <f t="shared" si="101"/>
        <v>49331.75</v>
      </c>
      <c r="AH152" s="22">
        <v>0</v>
      </c>
      <c r="AI152" s="22">
        <f t="shared" si="102"/>
        <v>-23418.338228891313</v>
      </c>
      <c r="AJ152" s="54" t="str">
        <f>VLOOKUP(A152,'[1]Cost UPL SFY21 Combine'!$B$2:$G$163,6,FALSE)</f>
        <v>Private</v>
      </c>
      <c r="AO152" s="26"/>
    </row>
    <row r="153" spans="1:41" x14ac:dyDescent="0.3">
      <c r="A153" s="104" t="s">
        <v>303</v>
      </c>
      <c r="B153" s="120" t="s">
        <v>304</v>
      </c>
      <c r="C153" s="19" t="str">
        <f>IFERROR(VLOOKUP(A153,'[1]SHOPP UPL SFY2022 Combined OUT'!$A:$F,6,FALSE),IFERROR(VLOOKUP(A153,'[1]SHOPP UPL SFY2022 Combined INP'!$A:$F,6,FALSE),VLOOKUP(A153,'[1]DRG UPL SFY22 Combined'!$A:$J,10,FALSE)))</f>
        <v>No</v>
      </c>
      <c r="D153" s="18">
        <v>2</v>
      </c>
      <c r="E153" s="20">
        <v>0</v>
      </c>
      <c r="F153" s="21">
        <f t="shared" si="89"/>
        <v>344755.66353726166</v>
      </c>
      <c r="G153" s="22">
        <f>IFERROR(IF(C153="No",(VLOOKUP($A153,'[1]Cost UPL SFY22 Combine'!$B:$AS,17,FALSE)+VLOOKUP($A153,'[1]Cost UPL SFY22 Combine'!$B:$AS,18,FALSE)+VLOOKUP($A153,'[1]Cost UPL SFY22 Combine'!$B:$AS,19,FALSE)),(VLOOKUP($A153,'[1]DRG UPL SFY22 Combined'!$A:$AZ,18,FALSE)+VLOOKUP($A153,'[1]DRG UPL SFY22 Combined'!$A:$AZ,19,FALSE)+VLOOKUP($A153,'[1]DRG UPL SFY22 Combined'!$A:$AZ,22,FALSE))),0)</f>
        <v>46031.21</v>
      </c>
      <c r="H153" s="22"/>
      <c r="I153" s="22">
        <f t="shared" si="90"/>
        <v>46031.21</v>
      </c>
      <c r="J153" s="23">
        <f t="shared" si="91"/>
        <v>0</v>
      </c>
      <c r="K153" s="22">
        <f>IFERROR(IF(C153="No",(VLOOKUP($A153,'[1]SHOPP UPL SFY2022 Combined INP'!$A:$AL,36,FALSE)),VLOOKUP($A153,'[1]DRG UPL SFY22 Combined'!$A:$AW,48,FALSE)),0)</f>
        <v>147414.6561086431</v>
      </c>
      <c r="L153" s="22">
        <f t="shared" si="104"/>
        <v>0</v>
      </c>
      <c r="M153" s="22">
        <f>(IFERROR(VLOOKUP($A153,'[1]CAH 101% of cost'!$A$3:$BJ$43,48,FALSE),0))</f>
        <v>51591</v>
      </c>
      <c r="N153" s="22">
        <f t="shared" si="92"/>
        <v>51591</v>
      </c>
      <c r="O153" s="22">
        <v>12897.75</v>
      </c>
      <c r="P153" s="22">
        <f t="shared" si="93"/>
        <v>12897.75</v>
      </c>
      <c r="Q153" s="22">
        <f t="shared" si="103"/>
        <v>12897.75</v>
      </c>
      <c r="R153" s="22">
        <f t="shared" si="94"/>
        <v>12897.75</v>
      </c>
      <c r="S153" s="22">
        <f t="shared" si="94"/>
        <v>12897.75</v>
      </c>
      <c r="T153" s="22">
        <v>0</v>
      </c>
      <c r="U153" s="22">
        <f t="shared" si="95"/>
        <v>95823.656108643103</v>
      </c>
      <c r="V153" s="22"/>
      <c r="W153" s="22">
        <f>IFERROR(VLOOKUP($A153,'[1]Cost UPL SFY22 Combine'!$B:$AG,31,FALSE),0)+IFERROR(VLOOKUP($A153,'[1]Cost UPL SFY22 Combine'!$B:$AG,32,FALSE),0)</f>
        <v>298724.45353726164</v>
      </c>
      <c r="X153" s="23">
        <f t="shared" si="96"/>
        <v>0</v>
      </c>
      <c r="Y153" s="22">
        <f>IFERROR(VLOOKUP($A153,'[1]SHOPP UPL SFY2022 Combined OUT'!$A:$AH,33,FALSE),0)</f>
        <v>394684.55231397942</v>
      </c>
      <c r="Z153" s="24">
        <f t="shared" si="97"/>
        <v>0</v>
      </c>
      <c r="AA153" s="22">
        <f>(IFERROR(VLOOKUP(A153,'[1]CAH 101% of cost'!$A$3:$BP$43,64,FALSE),0))</f>
        <v>493008</v>
      </c>
      <c r="AB153" s="22">
        <f t="shared" si="98"/>
        <v>493008</v>
      </c>
      <c r="AC153" s="22">
        <v>123252</v>
      </c>
      <c r="AD153" s="22">
        <f t="shared" si="99"/>
        <v>123252</v>
      </c>
      <c r="AE153" s="22">
        <f t="shared" si="100"/>
        <v>123252</v>
      </c>
      <c r="AF153" s="22">
        <f t="shared" si="101"/>
        <v>123252</v>
      </c>
      <c r="AG153" s="22">
        <f t="shared" si="101"/>
        <v>123252</v>
      </c>
      <c r="AH153" s="22">
        <v>0</v>
      </c>
      <c r="AI153" s="22">
        <f t="shared" si="102"/>
        <v>-98323.447686020576</v>
      </c>
      <c r="AJ153" s="26"/>
      <c r="AO153" s="26"/>
    </row>
    <row r="154" spans="1:41" x14ac:dyDescent="0.3">
      <c r="A154" s="104" t="s">
        <v>305</v>
      </c>
      <c r="B154" s="120" t="s">
        <v>306</v>
      </c>
      <c r="C154" s="19" t="str">
        <f>IFERROR(VLOOKUP(A154,'[1]SHOPP UPL SFY2022 Combined OUT'!$A:$F,6,FALSE),IFERROR(VLOOKUP(A154,'[1]SHOPP UPL SFY2022 Combined INP'!$A:$F,6,FALSE),VLOOKUP(A154,'[1]DRG UPL SFY22 Combined'!$A:$J,10,FALSE)))</f>
        <v>No</v>
      </c>
      <c r="D154" s="18">
        <v>2</v>
      </c>
      <c r="E154" s="44">
        <v>0</v>
      </c>
      <c r="F154" s="21">
        <f t="shared" si="89"/>
        <v>2319508.9910317226</v>
      </c>
      <c r="G154" s="22">
        <f>IFERROR(IF(C154="No",(VLOOKUP($A154,'[1]Cost UPL SFY22 Combine'!$B:$AS,17,FALSE)+VLOOKUP($A154,'[1]Cost UPL SFY22 Combine'!$B:$AS,18,FALSE)+VLOOKUP($A154,'[1]Cost UPL SFY22 Combine'!$B:$AS,19,FALSE)),(VLOOKUP($A154,'[1]DRG UPL SFY22 Combined'!$A:$AZ,18,FALSE)+VLOOKUP($A154,'[1]DRG UPL SFY22 Combined'!$A:$AZ,19,FALSE)+VLOOKUP($A154,'[1]DRG UPL SFY22 Combined'!$A:$AZ,22,FALSE))),0)</f>
        <v>846170.48999999987</v>
      </c>
      <c r="H154" s="22"/>
      <c r="I154" s="22">
        <f t="shared" si="90"/>
        <v>846170.48999999987</v>
      </c>
      <c r="J154" s="23">
        <f t="shared" si="91"/>
        <v>0</v>
      </c>
      <c r="K154" s="22">
        <f>IFERROR(IF(C154="No",(VLOOKUP($A154,'[1]SHOPP UPL SFY2022 Combined INP'!$A:$AL,36,FALSE)),VLOOKUP($A154,'[1]DRG UPL SFY22 Combined'!$A:$AW,48,FALSE)),0)</f>
        <v>540935.68162903085</v>
      </c>
      <c r="L154" s="22">
        <f t="shared" si="104"/>
        <v>0</v>
      </c>
      <c r="M154" s="22">
        <f>(IFERROR(VLOOKUP($A154,'[1]CAH 101% of cost'!$A$3:$BJ$43,48,FALSE),0))</f>
        <v>505847</v>
      </c>
      <c r="N154" s="22">
        <f t="shared" si="92"/>
        <v>505847</v>
      </c>
      <c r="O154" s="22">
        <v>126461.75</v>
      </c>
      <c r="P154" s="22">
        <f t="shared" si="93"/>
        <v>126461.75</v>
      </c>
      <c r="Q154" s="22">
        <f t="shared" si="103"/>
        <v>126461.75</v>
      </c>
      <c r="R154" s="22">
        <f t="shared" si="94"/>
        <v>126461.75</v>
      </c>
      <c r="S154" s="22">
        <f t="shared" si="94"/>
        <v>126461.75</v>
      </c>
      <c r="T154" s="22">
        <v>0</v>
      </c>
      <c r="U154" s="22">
        <f t="shared" si="95"/>
        <v>35088.681629030849</v>
      </c>
      <c r="V154" s="22"/>
      <c r="W154" s="22">
        <f>IFERROR(VLOOKUP($A154,'[1]Cost UPL SFY22 Combine'!$B:$AG,31,FALSE),0)+IFERROR(VLOOKUP($A154,'[1]Cost UPL SFY22 Combine'!$B:$AG,32,FALSE),0)</f>
        <v>1473338.5010317226</v>
      </c>
      <c r="X154" s="23">
        <f t="shared" si="96"/>
        <v>0</v>
      </c>
      <c r="Y154" s="22">
        <f>IFERROR(VLOOKUP($A154,'[1]SHOPP UPL SFY2022 Combined OUT'!$A:$AH,33,FALSE),0)</f>
        <v>1018619.0361422086</v>
      </c>
      <c r="Z154" s="24">
        <f t="shared" si="97"/>
        <v>0</v>
      </c>
      <c r="AA154" s="22">
        <f>(IFERROR(VLOOKUP(A154,'[1]CAH 101% of cost'!$A$3:$BP$43,64,FALSE),0))</f>
        <v>824112</v>
      </c>
      <c r="AB154" s="22">
        <f t="shared" si="98"/>
        <v>824112</v>
      </c>
      <c r="AC154" s="22">
        <v>206028</v>
      </c>
      <c r="AD154" s="22">
        <f t="shared" si="99"/>
        <v>206028</v>
      </c>
      <c r="AE154" s="22">
        <f t="shared" si="100"/>
        <v>206028</v>
      </c>
      <c r="AF154" s="22">
        <f t="shared" si="101"/>
        <v>206028</v>
      </c>
      <c r="AG154" s="22">
        <f t="shared" si="101"/>
        <v>206028</v>
      </c>
      <c r="AH154" s="22">
        <v>0</v>
      </c>
      <c r="AI154" s="22">
        <f t="shared" si="102"/>
        <v>194507.03614220861</v>
      </c>
      <c r="AJ154" s="26"/>
      <c r="AO154" s="26"/>
    </row>
    <row r="155" spans="1:41" x14ac:dyDescent="0.3">
      <c r="A155" s="17"/>
      <c r="C155" s="19"/>
      <c r="E155" s="44"/>
      <c r="F155" s="21"/>
      <c r="G155" s="22"/>
      <c r="H155" s="22"/>
      <c r="I155" s="22"/>
      <c r="J155" s="23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3"/>
      <c r="Y155" s="22"/>
      <c r="Z155" s="24"/>
      <c r="AA155" s="22"/>
      <c r="AB155" s="22"/>
      <c r="AC155" s="22"/>
      <c r="AD155" s="22"/>
      <c r="AE155" s="22"/>
      <c r="AF155" s="22"/>
      <c r="AG155" s="22"/>
      <c r="AH155" s="22"/>
      <c r="AI155" s="22"/>
    </row>
    <row r="156" spans="1:41" s="35" customFormat="1" hidden="1" x14ac:dyDescent="0.3">
      <c r="A156" s="27"/>
      <c r="B156" s="28" t="s">
        <v>307</v>
      </c>
      <c r="C156" s="29"/>
      <c r="D156" s="30"/>
      <c r="E156" s="31"/>
      <c r="F156" s="32"/>
      <c r="G156" s="32"/>
      <c r="H156" s="32"/>
      <c r="I156" s="32"/>
      <c r="J156" s="33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3"/>
      <c r="Y156" s="32"/>
      <c r="Z156" s="34"/>
      <c r="AA156" s="32"/>
      <c r="AB156" s="32"/>
      <c r="AC156" s="32"/>
      <c r="AD156" s="32"/>
      <c r="AE156" s="32"/>
      <c r="AF156" s="32"/>
      <c r="AG156" s="32"/>
      <c r="AH156" s="32"/>
      <c r="AI156" s="32"/>
      <c r="AK156" s="36"/>
      <c r="AL156" s="36"/>
    </row>
    <row r="157" spans="1:41" hidden="1" x14ac:dyDescent="0.3">
      <c r="A157" s="17" t="s">
        <v>308</v>
      </c>
      <c r="B157" s="18" t="s">
        <v>309</v>
      </c>
      <c r="C157" s="19" t="str">
        <f>IFERROR(VLOOKUP(A157,'[1]SHOPP UPL SFY2022 Combined OUT'!$A:$F,6,FALSE),IFERROR(VLOOKUP(A157,'[1]SHOPP UPL SFY2022 Combined INP'!$A:$F,6,FALSE),VLOOKUP(A157,'[1]DRG UPL SFY22 Combined'!$A:$J,10,FALSE)))</f>
        <v>Yes</v>
      </c>
      <c r="D157" s="18">
        <v>2</v>
      </c>
      <c r="E157" s="44">
        <v>0</v>
      </c>
      <c r="F157" s="21">
        <f>G157+W157</f>
        <v>2144685.020366664</v>
      </c>
      <c r="G157" s="22">
        <f>IFERROR(IF(C157="No",(VLOOKUP($A157,'[1]Cost UPL SFY22 Combine'!$B:$AS,17,FALSE)+VLOOKUP($A157,'[1]Cost UPL SFY22 Combine'!$B:$AS,18,FALSE)+VLOOKUP($A157,'[1]Cost UPL SFY22 Combine'!$B:$AS,19,FALSE)),(VLOOKUP($A157,'[1]DRG UPL SFY22 Combined'!$A:$AZ,18,FALSE)+VLOOKUP($A157,'[1]DRG UPL SFY22 Combined'!$A:$AZ,19,FALSE)+VLOOKUP($A157,'[1]DRG UPL SFY22 Combined'!$A:$AZ,22,FALSE))),0)</f>
        <v>1901698</v>
      </c>
      <c r="H157" s="22"/>
      <c r="I157" s="22">
        <f t="shared" ref="I157:I159" si="105">G157+H157</f>
        <v>1901698</v>
      </c>
      <c r="J157" s="23">
        <f t="shared" ref="J157:J159" si="106">IF($E157=1,I157/$I$162,0)</f>
        <v>0</v>
      </c>
      <c r="K157" s="22">
        <f>IFERROR(IF(C157="No",(VLOOKUP($A157,'[1]SHOPP UPL SFY2022 Combined INP'!$A:$AL,36,FALSE)),VLOOKUP($A157,'[1]DRG UPL SFY22 Combined'!$A:$AW,48,FALSE)),0)</f>
        <v>8723600.7015347183</v>
      </c>
      <c r="L157" s="22">
        <f t="shared" ref="L157:L159" si="107">IF($E157=1,ROUND($J157*(L$165+L$166),0),0)</f>
        <v>0</v>
      </c>
      <c r="M157" s="22">
        <f>(IFERROR(VLOOKUP($A157,'[1]CAH 101% of cost'!$A$3:$BJ$43,48,FALSE),0))</f>
        <v>0</v>
      </c>
      <c r="N157" s="22">
        <f t="shared" ref="N157:N159" si="108">L157+M157</f>
        <v>0</v>
      </c>
      <c r="O157" s="22">
        <v>0</v>
      </c>
      <c r="P157" s="22">
        <f t="shared" ref="P157:P159" si="109">N157*23.6%</f>
        <v>0</v>
      </c>
      <c r="Q157" s="22">
        <f t="shared" ref="Q157:Q159" si="110">ROUND($N157*25%,2)-(O157-P157)</f>
        <v>0</v>
      </c>
      <c r="R157" s="22">
        <f t="shared" ref="R157:S159" si="111">$N157*25%</f>
        <v>0</v>
      </c>
      <c r="S157" s="22">
        <f t="shared" si="111"/>
        <v>0</v>
      </c>
      <c r="T157" s="22">
        <f>$N157*1.4%</f>
        <v>0</v>
      </c>
      <c r="U157" s="22">
        <f>+K157-(L157+M157)</f>
        <v>8723600.7015347183</v>
      </c>
      <c r="V157" s="22"/>
      <c r="W157" s="22">
        <f>IFERROR(VLOOKUP($A157,'[1]Cost UPL SFY22 Combine'!$B:$AG,31,FALSE),0)+IFERROR(VLOOKUP($A157,'[1]Cost UPL SFY22 Combine'!$B:$AG,32,FALSE),0)</f>
        <v>242987.02036666396</v>
      </c>
      <c r="X157" s="23">
        <f>IF($E157=1,W157/$W$162,0)</f>
        <v>0</v>
      </c>
      <c r="Y157" s="22">
        <f>IFERROR(VLOOKUP($A157,'[1]SHOPP UPL SFY2022 Combined OUT'!$A:$AH,33,FALSE),0)</f>
        <v>296799.43547027989</v>
      </c>
      <c r="Z157" s="24">
        <f>IF($E157=1,ROUND($X157*(Z$165+Z$166),0),0)</f>
        <v>0</v>
      </c>
      <c r="AA157" s="22">
        <f>(IFERROR(VLOOKUP(A157,'[1]CAH 101% of cost'!$A$3:$BP$43,64,FALSE),0))</f>
        <v>0</v>
      </c>
      <c r="AB157" s="22">
        <f>Z157+AA157</f>
        <v>0</v>
      </c>
      <c r="AC157" s="22">
        <v>0</v>
      </c>
      <c r="AD157" s="22">
        <f t="shared" ref="AD157:AD159" si="112">AB157*23.6%</f>
        <v>0</v>
      </c>
      <c r="AE157" s="22">
        <f t="shared" ref="AE157:AE159" si="113">ROUND($AB157*25%,2)-(AC157-AD157)</f>
        <v>0</v>
      </c>
      <c r="AF157" s="22">
        <f t="shared" ref="AF157:AG159" si="114">$AB157*25%</f>
        <v>0</v>
      </c>
      <c r="AG157" s="22">
        <f t="shared" si="114"/>
        <v>0</v>
      </c>
      <c r="AH157" s="22">
        <f t="shared" ref="AH157:AH159" si="115">$AB157*1.4%</f>
        <v>0</v>
      </c>
      <c r="AI157" s="22">
        <f>+Y157-(Z157+AA157)</f>
        <v>296799.43547027989</v>
      </c>
      <c r="AJ157" s="26"/>
    </row>
    <row r="158" spans="1:41" hidden="1" x14ac:dyDescent="0.3">
      <c r="A158" s="46" t="s">
        <v>310</v>
      </c>
      <c r="B158" s="46" t="s">
        <v>311</v>
      </c>
      <c r="C158" s="19" t="str">
        <f>IFERROR(VLOOKUP(A158,'[1]SHOPP UPL SFY2022 Combined OUT'!$A:$F,6,FALSE),IFERROR(VLOOKUP(A158,'[1]SHOPP UPL SFY2022 Combined INP'!$A:$F,6,FALSE),VLOOKUP(A158,'[1]DRG UPL SFY22 Combined'!$A:$J,10,FALSE)))</f>
        <v>Yes</v>
      </c>
      <c r="D158" s="18">
        <v>3</v>
      </c>
      <c r="E158" s="44">
        <v>0</v>
      </c>
      <c r="F158" s="21">
        <f>G158+W158</f>
        <v>236328058.46262789</v>
      </c>
      <c r="G158" s="22">
        <f>IFERROR(IF(C158="No",(VLOOKUP($A158,'[1]Cost UPL SFY22 Combine'!$B:$AS,17,FALSE)+VLOOKUP($A158,'[1]Cost UPL SFY22 Combine'!$B:$AS,18,FALSE)+VLOOKUP($A158,'[1]Cost UPL SFY22 Combine'!$B:$AS,19,FALSE)),(VLOOKUP($A158,'[1]DRG UPL SFY22 Combined'!$A:$AZ,18,FALSE)+VLOOKUP($A158,'[1]DRG UPL SFY22 Combined'!$A:$AZ,19,FALSE)+VLOOKUP($A158,'[1]DRG UPL SFY22 Combined'!$A:$AZ,22,FALSE))),0)</f>
        <v>185096206.19</v>
      </c>
      <c r="H158" s="22"/>
      <c r="I158" s="22">
        <f t="shared" si="105"/>
        <v>185096206.19</v>
      </c>
      <c r="J158" s="23">
        <f t="shared" si="106"/>
        <v>0</v>
      </c>
      <c r="K158" s="22">
        <f>IFERROR(IF(C158="No",(VLOOKUP($A158,'[1]SHOPP UPL SFY2022 Combined INP'!$A:$AL,36,FALSE)),VLOOKUP($A158,'[1]DRG UPL SFY22 Combined'!$A:$AW,48,FALSE)),0)</f>
        <v>244071311.61378461</v>
      </c>
      <c r="L158" s="22">
        <f t="shared" si="107"/>
        <v>0</v>
      </c>
      <c r="M158" s="22">
        <f>(IFERROR(VLOOKUP($A158,'[1]CAH 101% of cost'!$A$3:$BJ$43,48,FALSE),0))</f>
        <v>0</v>
      </c>
      <c r="N158" s="22">
        <f t="shared" si="108"/>
        <v>0</v>
      </c>
      <c r="O158" s="22">
        <v>0</v>
      </c>
      <c r="P158" s="22">
        <f t="shared" si="109"/>
        <v>0</v>
      </c>
      <c r="Q158" s="22">
        <f t="shared" si="110"/>
        <v>0</v>
      </c>
      <c r="R158" s="22">
        <f t="shared" si="111"/>
        <v>0</v>
      </c>
      <c r="S158" s="22">
        <f t="shared" si="111"/>
        <v>0</v>
      </c>
      <c r="T158" s="22">
        <f>$N158*1.4%</f>
        <v>0</v>
      </c>
      <c r="U158" s="22">
        <f>+K158-(L158+M158)</f>
        <v>244071311.61378461</v>
      </c>
      <c r="V158" s="22"/>
      <c r="W158" s="22">
        <f>IFERROR(VLOOKUP($A158,'[1]Cost UPL SFY22 Combine'!$B:$AG,31,FALSE),0)+IFERROR(VLOOKUP($A158,'[1]Cost UPL SFY22 Combine'!$B:$AG,32,FALSE),0)</f>
        <v>51231852.272627905</v>
      </c>
      <c r="X158" s="23">
        <f>IF($E158=1,W158/$W$162,0)</f>
        <v>0</v>
      </c>
      <c r="Y158" s="22">
        <f>IFERROR(VLOOKUP($A158,'[1]SHOPP UPL SFY2022 Combined OUT'!$A:$AH,33,FALSE),0)</f>
        <v>49638386.247267976</v>
      </c>
      <c r="Z158" s="24">
        <f>IF($E158=1,ROUND($X158*(Z$165+Z$166),0),0)</f>
        <v>0</v>
      </c>
      <c r="AA158" s="22">
        <f>(IFERROR(VLOOKUP(A158,'[1]CAH 101% of cost'!$A$3:$BP$43,64,FALSE),0))</f>
        <v>0</v>
      </c>
      <c r="AB158" s="22">
        <f>Z158+AA158</f>
        <v>0</v>
      </c>
      <c r="AC158" s="22">
        <v>0</v>
      </c>
      <c r="AD158" s="22">
        <f t="shared" si="112"/>
        <v>0</v>
      </c>
      <c r="AE158" s="22">
        <f t="shared" si="113"/>
        <v>0</v>
      </c>
      <c r="AF158" s="22">
        <f t="shared" si="114"/>
        <v>0</v>
      </c>
      <c r="AG158" s="22">
        <f t="shared" si="114"/>
        <v>0</v>
      </c>
      <c r="AH158" s="22">
        <f t="shared" si="115"/>
        <v>0</v>
      </c>
      <c r="AI158" s="22">
        <f>+Y158-(Z158+AA158)</f>
        <v>49638386.247267976</v>
      </c>
      <c r="AJ158" s="26"/>
    </row>
    <row r="159" spans="1:41" hidden="1" x14ac:dyDescent="0.3">
      <c r="A159" s="17" t="s">
        <v>312</v>
      </c>
      <c r="B159" s="46" t="s">
        <v>313</v>
      </c>
      <c r="C159" s="19" t="str">
        <f>IFERROR(VLOOKUP(A159,'[1]SHOPP UPL SFY2022 Combined OUT'!$A:$F,6,FALSE),IFERROR(VLOOKUP(A159,'[1]SHOPP UPL SFY2022 Combined INP'!$A:$F,6,FALSE),VLOOKUP(A159,'[1]DRG UPL SFY22 Combined'!$A:$J,10,FALSE)))</f>
        <v>Yes</v>
      </c>
      <c r="D159" s="18">
        <v>3</v>
      </c>
      <c r="E159" s="44">
        <v>0</v>
      </c>
      <c r="F159" s="21">
        <f>G159+W159</f>
        <v>3009723.94</v>
      </c>
      <c r="G159" s="22">
        <f>IFERROR(IF(C159="No",(VLOOKUP($A159,'[1]Cost UPL SFY22 Combine'!$B:$AS,17,FALSE)+VLOOKUP($A159,'[1]Cost UPL SFY22 Combine'!$B:$AS,18,FALSE)+VLOOKUP($A159,'[1]Cost UPL SFY22 Combine'!$B:$AS,19,FALSE)),(VLOOKUP($A159,'[1]DRG UPL SFY22 Combined'!$A:$AZ,18,FALSE)+VLOOKUP($A159,'[1]DRG UPL SFY22 Combined'!$A:$AZ,19,FALSE)+VLOOKUP($A159,'[1]DRG UPL SFY22 Combined'!$A:$AZ,22,FALSE))),0)</f>
        <v>3009723.94</v>
      </c>
      <c r="H159" s="22"/>
      <c r="I159" s="22">
        <f t="shared" si="105"/>
        <v>3009723.94</v>
      </c>
      <c r="J159" s="23">
        <f t="shared" si="106"/>
        <v>0</v>
      </c>
      <c r="K159" s="22">
        <f>IFERROR(IF(C159="No",(VLOOKUP($A159,'[1]SHOPP UPL SFY2022 Combined INP'!$A:$AL,36,FALSE)),VLOOKUP($A159,'[1]DRG UPL SFY22 Combined'!$A:$AW,48,FALSE)),0)</f>
        <v>1676614.8231302523</v>
      </c>
      <c r="L159" s="22">
        <f t="shared" si="107"/>
        <v>0</v>
      </c>
      <c r="M159" s="22">
        <f>(IFERROR(VLOOKUP($A159,'[1]CAH 101% of cost'!$A$3:$BJ$43,48,FALSE),0))</f>
        <v>0</v>
      </c>
      <c r="N159" s="22">
        <f t="shared" si="108"/>
        <v>0</v>
      </c>
      <c r="O159" s="22">
        <v>0</v>
      </c>
      <c r="P159" s="22">
        <f t="shared" si="109"/>
        <v>0</v>
      </c>
      <c r="Q159" s="22">
        <f t="shared" si="110"/>
        <v>0</v>
      </c>
      <c r="R159" s="22">
        <f t="shared" si="111"/>
        <v>0</v>
      </c>
      <c r="S159" s="22">
        <f t="shared" si="111"/>
        <v>0</v>
      </c>
      <c r="T159" s="22">
        <f>$N159*1.4%</f>
        <v>0</v>
      </c>
      <c r="U159" s="22">
        <f>+K159-(L159+M159)</f>
        <v>1676614.8231302523</v>
      </c>
      <c r="V159" s="22"/>
      <c r="W159" s="22">
        <f>IFERROR(VLOOKUP($A159,'[1]Cost UPL SFY22 Combine'!$B:$AG,31,FALSE),0)+IFERROR(VLOOKUP($A159,'[1]Cost UPL SFY22 Combine'!$B:$AG,32,FALSE),0)</f>
        <v>0</v>
      </c>
      <c r="X159" s="23">
        <f>IF($E159=1,W159/$W$162,0)</f>
        <v>0</v>
      </c>
      <c r="Y159" s="22">
        <f>IFERROR(VLOOKUP($A159,'[1]SHOPP UPL SFY2022 Combined OUT'!$A:$AH,33,FALSE),0)</f>
        <v>0</v>
      </c>
      <c r="Z159" s="24">
        <f>IF($E159=1,ROUND($X159*(Z$165+Z$166),0),0)</f>
        <v>0</v>
      </c>
      <c r="AA159" s="22">
        <f>(IFERROR(VLOOKUP(A159,'[1]CAH 101% of cost'!$A$3:$BP$43,64,FALSE),0))</f>
        <v>0</v>
      </c>
      <c r="AB159" s="22">
        <f>Z159+AA159</f>
        <v>0</v>
      </c>
      <c r="AC159" s="22">
        <v>0</v>
      </c>
      <c r="AD159" s="22">
        <f t="shared" si="112"/>
        <v>0</v>
      </c>
      <c r="AE159" s="22">
        <f t="shared" si="113"/>
        <v>0</v>
      </c>
      <c r="AF159" s="22">
        <f t="shared" si="114"/>
        <v>0</v>
      </c>
      <c r="AG159" s="22">
        <f t="shared" si="114"/>
        <v>0</v>
      </c>
      <c r="AH159" s="22">
        <f t="shared" si="115"/>
        <v>0</v>
      </c>
      <c r="AI159" s="22">
        <f>+Y159-(Z159+AA159)</f>
        <v>0</v>
      </c>
    </row>
    <row r="160" spans="1:41" x14ac:dyDescent="0.3">
      <c r="A160" s="17"/>
      <c r="C160" s="19"/>
      <c r="E160" s="44"/>
      <c r="F160" s="21"/>
      <c r="G160" s="22"/>
      <c r="H160" s="22"/>
      <c r="I160" s="22"/>
      <c r="J160" s="23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3"/>
      <c r="Y160" s="22"/>
      <c r="Z160" s="24"/>
      <c r="AA160" s="22"/>
      <c r="AB160" s="22"/>
      <c r="AC160" s="22"/>
      <c r="AD160" s="22"/>
      <c r="AE160" s="22"/>
      <c r="AF160" s="22"/>
      <c r="AG160" s="22"/>
      <c r="AH160" s="22"/>
      <c r="AI160" s="22"/>
    </row>
    <row r="161" spans="1:35" x14ac:dyDescent="0.3">
      <c r="A161" s="17"/>
      <c r="E161" s="44"/>
      <c r="F161" s="21"/>
      <c r="G161" s="21"/>
      <c r="H161" s="21"/>
      <c r="I161" s="21"/>
      <c r="J161" s="23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3"/>
      <c r="Y161" s="22"/>
      <c r="Z161" s="24"/>
      <c r="AA161" s="22"/>
      <c r="AB161" s="22"/>
      <c r="AC161" s="22"/>
      <c r="AD161" s="22"/>
      <c r="AE161" s="22"/>
      <c r="AF161" s="22"/>
      <c r="AG161" s="22"/>
      <c r="AH161" s="22"/>
      <c r="AI161" s="22"/>
    </row>
    <row r="162" spans="1:35" hidden="1" x14ac:dyDescent="0.3">
      <c r="A162" s="17"/>
      <c r="E162" s="20"/>
      <c r="F162" s="21"/>
      <c r="G162" s="21">
        <f>SUM(G117:G131)</f>
        <v>61842273.370000012</v>
      </c>
      <c r="H162" s="21">
        <f>SUM(H117:H131)</f>
        <v>0</v>
      </c>
      <c r="I162" s="21">
        <f>SUM(I117:I131)</f>
        <v>61842273.370000012</v>
      </c>
      <c r="J162" s="42">
        <f>SUM(J117:J161)</f>
        <v>1</v>
      </c>
      <c r="K162" s="22">
        <f t="shared" ref="K162:U162" si="116">SUM(K117:K157)</f>
        <v>81218642.529735088</v>
      </c>
      <c r="L162" s="22">
        <f t="shared" si="116"/>
        <v>75566709</v>
      </c>
      <c r="M162" s="22">
        <f t="shared" si="116"/>
        <v>2977178</v>
      </c>
      <c r="N162" s="22">
        <f t="shared" si="116"/>
        <v>78543887</v>
      </c>
      <c r="O162" s="22">
        <v>18572656.129999999</v>
      </c>
      <c r="P162" s="22">
        <f t="shared" si="116"/>
        <v>18578037.809999999</v>
      </c>
      <c r="Q162" s="22">
        <f t="shared" si="116"/>
        <v>19641353.43</v>
      </c>
      <c r="R162" s="22">
        <f t="shared" si="116"/>
        <v>19635971.75</v>
      </c>
      <c r="S162" s="22">
        <f t="shared" si="116"/>
        <v>19635971.75</v>
      </c>
      <c r="T162" s="22">
        <f t="shared" si="116"/>
        <v>1057933.94</v>
      </c>
      <c r="U162" s="49">
        <f t="shared" si="116"/>
        <v>2674755.5297350753</v>
      </c>
      <c r="V162" s="22"/>
      <c r="W162" s="21">
        <f>SUM(W117:W131)</f>
        <v>69465386.231903329</v>
      </c>
      <c r="X162" s="23">
        <f t="shared" ref="X162:AI162" si="117">SUM(X117:X157)</f>
        <v>1</v>
      </c>
      <c r="Y162" s="22">
        <f t="shared" si="117"/>
        <v>39140565.168218337</v>
      </c>
      <c r="Z162" s="22">
        <f t="shared" si="117"/>
        <v>21528957</v>
      </c>
      <c r="AA162" s="22">
        <f t="shared" si="117"/>
        <v>15832562</v>
      </c>
      <c r="AB162" s="22">
        <f t="shared" si="117"/>
        <v>37361519</v>
      </c>
      <c r="AC162" s="22">
        <v>9065131.3320000023</v>
      </c>
      <c r="AD162" s="22">
        <f t="shared" si="117"/>
        <v>9038974.3520000018</v>
      </c>
      <c r="AE162" s="22">
        <f t="shared" si="117"/>
        <v>9020085.2699999996</v>
      </c>
      <c r="AF162" s="22">
        <f t="shared" si="117"/>
        <v>9340379.75</v>
      </c>
      <c r="AG162" s="22">
        <f t="shared" si="117"/>
        <v>9340379.75</v>
      </c>
      <c r="AH162" s="22">
        <f t="shared" si="117"/>
        <v>301405.40999999997</v>
      </c>
      <c r="AI162" s="49">
        <f t="shared" si="117"/>
        <v>1779046.1682183365</v>
      </c>
    </row>
    <row r="163" spans="1:35" hidden="1" x14ac:dyDescent="0.3">
      <c r="A163" s="17"/>
      <c r="E163" s="20"/>
      <c r="F163" s="42"/>
      <c r="G163" s="55">
        <f>SUM(G117:G157)</f>
        <v>67007227.570000015</v>
      </c>
      <c r="H163" s="55">
        <f>SUM(H117:H157)</f>
        <v>0</v>
      </c>
      <c r="I163" s="55">
        <f>SUM(I117:I157)</f>
        <v>67007227.570000015</v>
      </c>
      <c r="J163" s="21"/>
      <c r="K163" s="42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55">
        <f>SUM(W117:W157)</f>
        <v>80131048.910977721</v>
      </c>
      <c r="Y163" s="42"/>
      <c r="AI163" s="21"/>
    </row>
    <row r="164" spans="1:35" x14ac:dyDescent="0.3">
      <c r="A164" s="17"/>
      <c r="E164" s="20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Y164" s="21"/>
      <c r="AI164" s="21"/>
    </row>
    <row r="165" spans="1:35" x14ac:dyDescent="0.3">
      <c r="A165" s="17"/>
      <c r="E165" s="20"/>
      <c r="F165" s="21"/>
      <c r="G165" s="21"/>
      <c r="H165" s="21"/>
      <c r="I165" s="21"/>
      <c r="J165" s="50" t="s">
        <v>314</v>
      </c>
      <c r="K165" s="50"/>
      <c r="L165" s="50">
        <f>ROUND(L1*'[1]UPL Gap Summary'!$E$19,0)</f>
        <v>75566709</v>
      </c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51"/>
      <c r="X165" s="56" t="s">
        <v>315</v>
      </c>
      <c r="Y165" s="56"/>
      <c r="Z165" s="52">
        <f>ROUND(Z1*'[1]UPL Gap Summary'!$G$19,0)</f>
        <v>21528957</v>
      </c>
      <c r="AA165" s="24"/>
      <c r="AB165" s="24"/>
      <c r="AC165" s="24"/>
      <c r="AD165" s="24"/>
      <c r="AE165" s="24"/>
      <c r="AF165" s="24"/>
      <c r="AG165" s="24"/>
      <c r="AH165" s="24"/>
      <c r="AI165" s="21"/>
    </row>
    <row r="166" spans="1:35" x14ac:dyDescent="0.3">
      <c r="A166" s="17"/>
      <c r="E166" s="20"/>
      <c r="F166" s="20"/>
      <c r="G166" s="21"/>
      <c r="H166" s="21"/>
      <c r="I166" s="21"/>
      <c r="J166" s="50" t="s">
        <v>316</v>
      </c>
      <c r="K166" s="50"/>
      <c r="L166" s="53">
        <v>0.3</v>
      </c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56" t="s">
        <v>316</v>
      </c>
      <c r="Y166" s="56"/>
      <c r="Z166" s="53">
        <v>0.1</v>
      </c>
      <c r="AI166" s="21"/>
    </row>
    <row r="167" spans="1:35" x14ac:dyDescent="0.3">
      <c r="A167" s="18"/>
      <c r="D167" s="57"/>
      <c r="E167" s="20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X167" s="21"/>
      <c r="AA167" s="21"/>
      <c r="AB167" s="21"/>
      <c r="AC167" s="21"/>
      <c r="AD167" s="21"/>
      <c r="AE167" s="21"/>
      <c r="AF167" s="21"/>
      <c r="AG167" s="21"/>
      <c r="AH167" s="21"/>
    </row>
    <row r="168" spans="1:35" x14ac:dyDescent="0.3">
      <c r="A168" s="17"/>
      <c r="E168" s="20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Y168" s="21"/>
      <c r="AI168" s="21"/>
    </row>
    <row r="169" spans="1:35" x14ac:dyDescent="0.3">
      <c r="A169" s="17"/>
      <c r="E169" s="20"/>
      <c r="F169" s="2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Y169" s="21"/>
      <c r="AI169" s="21"/>
    </row>
    <row r="170" spans="1:35" hidden="1" x14ac:dyDescent="0.3">
      <c r="A170" s="17"/>
      <c r="E170" s="20"/>
      <c r="F170" s="20" t="s">
        <v>317</v>
      </c>
      <c r="G170" s="21">
        <f>G111+G163</f>
        <v>632678231.10999978</v>
      </c>
      <c r="H170" s="21"/>
      <c r="I170" s="21"/>
      <c r="J170" s="21"/>
      <c r="K170" s="21">
        <f t="shared" ref="K170:U170" si="118">K110+K162</f>
        <v>565977848.01802647</v>
      </c>
      <c r="L170" s="21">
        <f t="shared" si="118"/>
        <v>556017308</v>
      </c>
      <c r="M170" s="21">
        <f t="shared" si="118"/>
        <v>5065714</v>
      </c>
      <c r="N170" s="21">
        <f t="shared" si="118"/>
        <v>561083022</v>
      </c>
      <c r="O170" s="21">
        <v>132481131.50999998</v>
      </c>
      <c r="P170" s="21">
        <f t="shared" si="118"/>
        <v>132486513.18999998</v>
      </c>
      <c r="Q170" s="21">
        <f t="shared" si="118"/>
        <v>140276137.18000001</v>
      </c>
      <c r="R170" s="21">
        <f t="shared" si="118"/>
        <v>140270755.5</v>
      </c>
      <c r="S170" s="21">
        <f t="shared" si="118"/>
        <v>140270755.5</v>
      </c>
      <c r="T170" s="21">
        <f t="shared" si="118"/>
        <v>7784242.3100000005</v>
      </c>
      <c r="U170" s="21">
        <f t="shared" si="118"/>
        <v>4894826.018026283</v>
      </c>
      <c r="V170" s="21"/>
      <c r="W170" s="21">
        <f>W111+W163</f>
        <v>448108166.36551934</v>
      </c>
      <c r="X170" s="24"/>
      <c r="Y170" s="21">
        <f t="shared" ref="Y170:AI170" si="119">Y110+Y162</f>
        <v>194666892.3222405</v>
      </c>
      <c r="Z170" s="21">
        <f t="shared" si="119"/>
        <v>158202054</v>
      </c>
      <c r="AA170" s="21">
        <f t="shared" si="119"/>
        <v>31125727</v>
      </c>
      <c r="AB170" s="21">
        <f t="shared" si="119"/>
        <v>189327781</v>
      </c>
      <c r="AC170" s="21">
        <v>45139383.013999999</v>
      </c>
      <c r="AD170" s="21">
        <f t="shared" si="119"/>
        <v>45117116.494000003</v>
      </c>
      <c r="AE170" s="21">
        <f t="shared" si="119"/>
        <v>47015541.230000004</v>
      </c>
      <c r="AF170" s="21">
        <f t="shared" si="119"/>
        <v>47331945.25</v>
      </c>
      <c r="AG170" s="21">
        <f t="shared" si="119"/>
        <v>47331945.25</v>
      </c>
      <c r="AH170" s="21">
        <f t="shared" si="119"/>
        <v>2214828.7800000003</v>
      </c>
      <c r="AI170" s="21">
        <f t="shared" si="119"/>
        <v>5339111.322240497</v>
      </c>
    </row>
    <row r="174" spans="1:35" x14ac:dyDescent="0.3">
      <c r="J174" s="59" t="s">
        <v>318</v>
      </c>
      <c r="K174" s="59"/>
      <c r="L174" s="60">
        <f>L170+M170</f>
        <v>561083022</v>
      </c>
      <c r="X174" s="61" t="s">
        <v>319</v>
      </c>
      <c r="Y174" s="61"/>
      <c r="Z174" s="60">
        <f>Z170+AA170</f>
        <v>189327781</v>
      </c>
    </row>
    <row r="181" spans="2:35" x14ac:dyDescent="0.3">
      <c r="B181" s="25"/>
      <c r="C181" s="25"/>
      <c r="D181" s="25"/>
      <c r="E181" s="62"/>
      <c r="F181" s="6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Y181" s="22"/>
      <c r="AI181" s="22"/>
    </row>
    <row r="182" spans="2:35" x14ac:dyDescent="0.3">
      <c r="B182" s="25"/>
      <c r="C182" s="25"/>
      <c r="D182" s="25"/>
      <c r="E182" s="62"/>
      <c r="F182" s="62"/>
    </row>
    <row r="183" spans="2:35" x14ac:dyDescent="0.3">
      <c r="B183" s="25"/>
      <c r="C183" s="25"/>
      <c r="D183" s="25"/>
      <c r="E183" s="62"/>
      <c r="F183" s="62"/>
    </row>
    <row r="184" spans="2:35" x14ac:dyDescent="0.3">
      <c r="B184" s="25"/>
      <c r="C184" s="25"/>
      <c r="D184" s="25"/>
      <c r="E184" s="62"/>
      <c r="F184" s="62"/>
    </row>
    <row r="185" spans="2:35" x14ac:dyDescent="0.3">
      <c r="B185" s="25"/>
      <c r="C185" s="25"/>
      <c r="D185" s="25"/>
      <c r="E185" s="62"/>
      <c r="F185" s="62"/>
    </row>
    <row r="186" spans="2:35" x14ac:dyDescent="0.3">
      <c r="B186" s="25"/>
      <c r="C186" s="25"/>
      <c r="D186" s="25"/>
      <c r="E186" s="62"/>
      <c r="F186" s="62"/>
    </row>
    <row r="187" spans="2:35" x14ac:dyDescent="0.3">
      <c r="B187" s="25"/>
      <c r="C187" s="25"/>
      <c r="D187" s="25"/>
      <c r="E187" s="62"/>
      <c r="F187" s="62"/>
    </row>
    <row r="188" spans="2:35" x14ac:dyDescent="0.3">
      <c r="B188" s="25"/>
      <c r="C188" s="25"/>
      <c r="D188" s="25"/>
      <c r="E188" s="62"/>
      <c r="F188" s="62"/>
    </row>
    <row r="189" spans="2:35" x14ac:dyDescent="0.3">
      <c r="B189" s="25"/>
      <c r="C189" s="25"/>
      <c r="D189" s="25"/>
      <c r="E189" s="62"/>
      <c r="F189" s="62"/>
    </row>
    <row r="190" spans="2:35" x14ac:dyDescent="0.3">
      <c r="E190" s="62"/>
      <c r="F190" s="62"/>
    </row>
    <row r="191" spans="2:35" x14ac:dyDescent="0.3">
      <c r="E191" s="51"/>
      <c r="F191" s="51"/>
    </row>
    <row r="201" spans="1:41" s="58" customFormat="1" x14ac:dyDescent="0.3">
      <c r="A201" s="25"/>
      <c r="B201" s="18"/>
      <c r="C201" s="18"/>
      <c r="D201" s="18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6"/>
      <c r="AL201" s="26"/>
      <c r="AO201" s="25"/>
    </row>
    <row r="202" spans="1:41" s="58" customFormat="1" x14ac:dyDescent="0.3">
      <c r="A202" s="25"/>
      <c r="B202" s="18"/>
      <c r="C202" s="18"/>
      <c r="D202" s="18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6"/>
      <c r="AL202" s="26"/>
      <c r="AO202" s="25"/>
    </row>
    <row r="203" spans="1:41" s="58" customFormat="1" x14ac:dyDescent="0.3">
      <c r="A203" s="25"/>
      <c r="B203" s="18"/>
      <c r="C203" s="18"/>
      <c r="D203" s="18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6"/>
      <c r="AL203" s="26"/>
      <c r="AO203" s="25"/>
    </row>
    <row r="204" spans="1:41" s="58" customFormat="1" x14ac:dyDescent="0.3">
      <c r="A204" s="25"/>
      <c r="B204" s="18"/>
      <c r="C204" s="18"/>
      <c r="D204" s="18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6"/>
      <c r="AL204" s="26"/>
      <c r="AO204" s="25"/>
    </row>
    <row r="205" spans="1:41" s="58" customFormat="1" x14ac:dyDescent="0.3">
      <c r="A205" s="25"/>
      <c r="B205" s="18"/>
      <c r="C205" s="18"/>
      <c r="D205" s="18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6"/>
      <c r="AL205" s="26"/>
      <c r="AO205" s="25"/>
    </row>
    <row r="206" spans="1:41" s="58" customFormat="1" x14ac:dyDescent="0.3">
      <c r="A206" s="25"/>
      <c r="B206" s="18"/>
      <c r="C206" s="18"/>
      <c r="D206" s="18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6"/>
      <c r="AL206" s="26"/>
      <c r="AO206" s="25"/>
    </row>
    <row r="207" spans="1:41" s="58" customFormat="1" x14ac:dyDescent="0.3">
      <c r="A207" s="25"/>
      <c r="B207" s="18"/>
      <c r="C207" s="18"/>
      <c r="D207" s="18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6"/>
      <c r="AL207" s="26"/>
      <c r="AO207" s="25"/>
    </row>
    <row r="208" spans="1:41" s="58" customFormat="1" x14ac:dyDescent="0.3">
      <c r="A208" s="25"/>
      <c r="B208" s="18"/>
      <c r="C208" s="18"/>
      <c r="D208" s="18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6"/>
      <c r="AL208" s="26"/>
      <c r="AO208" s="25"/>
    </row>
    <row r="209" spans="1:41" s="58" customFormat="1" x14ac:dyDescent="0.3">
      <c r="A209" s="25"/>
      <c r="B209" s="18"/>
      <c r="C209" s="18"/>
      <c r="D209" s="18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6"/>
      <c r="AL209" s="26"/>
      <c r="AO209" s="25"/>
    </row>
    <row r="210" spans="1:41" s="58" customFormat="1" x14ac:dyDescent="0.3">
      <c r="A210" s="25"/>
      <c r="B210" s="18"/>
      <c r="C210" s="18"/>
      <c r="D210" s="18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6"/>
      <c r="AL210" s="26"/>
      <c r="AO210" s="25"/>
    </row>
    <row r="211" spans="1:41" s="58" customFormat="1" x14ac:dyDescent="0.3">
      <c r="A211" s="25"/>
      <c r="B211" s="18"/>
      <c r="C211" s="18"/>
      <c r="D211" s="18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6"/>
      <c r="AL211" s="26"/>
      <c r="AO211" s="25"/>
    </row>
    <row r="212" spans="1:41" s="58" customFormat="1" x14ac:dyDescent="0.3">
      <c r="A212" s="25"/>
      <c r="B212" s="18"/>
      <c r="C212" s="18"/>
      <c r="D212" s="18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6"/>
      <c r="AL212" s="26"/>
      <c r="AO212" s="25"/>
    </row>
    <row r="213" spans="1:41" s="58" customFormat="1" x14ac:dyDescent="0.3">
      <c r="A213" s="25"/>
      <c r="B213" s="18"/>
      <c r="C213" s="18"/>
      <c r="D213" s="18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6"/>
      <c r="AL213" s="26"/>
      <c r="AO213" s="25"/>
    </row>
    <row r="214" spans="1:41" s="58" customFormat="1" x14ac:dyDescent="0.3">
      <c r="A214" s="25"/>
      <c r="B214" s="18"/>
      <c r="C214" s="18"/>
      <c r="D214" s="18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6"/>
      <c r="AL214" s="26"/>
      <c r="AO214" s="25"/>
    </row>
    <row r="215" spans="1:41" s="58" customFormat="1" x14ac:dyDescent="0.3">
      <c r="A215" s="25"/>
      <c r="B215" s="18"/>
      <c r="C215" s="18"/>
      <c r="D215" s="18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6"/>
      <c r="AL215" s="26"/>
      <c r="AO215" s="25"/>
    </row>
    <row r="216" spans="1:41" s="58" customFormat="1" x14ac:dyDescent="0.3">
      <c r="A216" s="25"/>
      <c r="B216" s="18"/>
      <c r="C216" s="18"/>
      <c r="D216" s="18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6"/>
      <c r="AL216" s="26"/>
      <c r="AO216" s="25"/>
    </row>
    <row r="217" spans="1:41" s="58" customFormat="1" x14ac:dyDescent="0.3">
      <c r="A217" s="25"/>
      <c r="B217" s="18"/>
      <c r="C217" s="18"/>
      <c r="D217" s="18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6"/>
      <c r="AL217" s="26"/>
      <c r="AO217" s="25"/>
    </row>
    <row r="218" spans="1:41" s="58" customFormat="1" x14ac:dyDescent="0.3">
      <c r="A218" s="25"/>
      <c r="B218" s="18"/>
      <c r="C218" s="18"/>
      <c r="D218" s="18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6"/>
      <c r="AL218" s="26"/>
      <c r="AO218" s="25"/>
    </row>
    <row r="219" spans="1:41" s="58" customFormat="1" x14ac:dyDescent="0.3">
      <c r="A219" s="25"/>
      <c r="B219" s="18"/>
      <c r="C219" s="18"/>
      <c r="D219" s="18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6"/>
      <c r="AL219" s="26"/>
      <c r="AO219" s="25"/>
    </row>
    <row r="220" spans="1:41" s="58" customFormat="1" x14ac:dyDescent="0.3">
      <c r="A220" s="25"/>
      <c r="B220" s="18"/>
      <c r="C220" s="18"/>
      <c r="D220" s="18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6"/>
      <c r="AL220" s="26"/>
      <c r="AO220" s="25"/>
    </row>
    <row r="221" spans="1:41" s="58" customFormat="1" x14ac:dyDescent="0.3">
      <c r="A221" s="25"/>
      <c r="B221" s="18"/>
      <c r="C221" s="18"/>
      <c r="D221" s="18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6"/>
      <c r="AL221" s="26"/>
      <c r="AO221" s="25"/>
    </row>
    <row r="222" spans="1:41" s="58" customFormat="1" x14ac:dyDescent="0.3">
      <c r="A222" s="25"/>
      <c r="B222" s="18"/>
      <c r="C222" s="18"/>
      <c r="D222" s="18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6"/>
      <c r="AL222" s="26"/>
      <c r="AO222" s="25"/>
    </row>
    <row r="223" spans="1:41" s="58" customFormat="1" x14ac:dyDescent="0.3">
      <c r="A223" s="25"/>
      <c r="B223" s="18"/>
      <c r="C223" s="18"/>
      <c r="D223" s="18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6"/>
      <c r="AL223" s="26"/>
      <c r="AO223" s="25"/>
    </row>
    <row r="224" spans="1:41" s="58" customFormat="1" x14ac:dyDescent="0.3">
      <c r="A224" s="25"/>
      <c r="B224" s="18"/>
      <c r="C224" s="18"/>
      <c r="D224" s="18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6"/>
      <c r="AL224" s="26"/>
      <c r="AO224" s="25"/>
    </row>
    <row r="225" spans="1:41" s="58" customFormat="1" x14ac:dyDescent="0.3">
      <c r="A225" s="25"/>
      <c r="B225" s="18"/>
      <c r="C225" s="18"/>
      <c r="D225" s="18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6"/>
      <c r="AL225" s="26"/>
      <c r="AO225" s="25"/>
    </row>
    <row r="226" spans="1:41" s="58" customFormat="1" x14ac:dyDescent="0.3">
      <c r="A226" s="25"/>
      <c r="B226" s="18"/>
      <c r="C226" s="18"/>
      <c r="D226" s="18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6"/>
      <c r="AL226" s="26"/>
      <c r="AO226" s="25"/>
    </row>
    <row r="227" spans="1:41" s="58" customFormat="1" x14ac:dyDescent="0.3">
      <c r="A227" s="25"/>
      <c r="B227" s="18"/>
      <c r="C227" s="18"/>
      <c r="D227" s="18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6"/>
      <c r="AL227" s="26"/>
      <c r="AO227" s="25"/>
    </row>
    <row r="228" spans="1:41" s="58" customFormat="1" x14ac:dyDescent="0.3">
      <c r="A228" s="25"/>
      <c r="B228" s="18"/>
      <c r="C228" s="18"/>
      <c r="D228" s="18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6"/>
      <c r="AL228" s="26"/>
      <c r="AO228" s="25"/>
    </row>
    <row r="229" spans="1:41" s="58" customFormat="1" x14ac:dyDescent="0.3">
      <c r="A229" s="25"/>
      <c r="B229" s="18"/>
      <c r="C229" s="18"/>
      <c r="D229" s="18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6"/>
      <c r="AL229" s="26"/>
      <c r="AO229" s="25"/>
    </row>
    <row r="230" spans="1:41" s="58" customFormat="1" x14ac:dyDescent="0.3">
      <c r="A230" s="25"/>
      <c r="B230" s="18"/>
      <c r="C230" s="18"/>
      <c r="D230" s="18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6"/>
      <c r="AL230" s="26"/>
      <c r="AO230" s="25"/>
    </row>
    <row r="231" spans="1:41" s="58" customFormat="1" x14ac:dyDescent="0.3">
      <c r="A231" s="25"/>
      <c r="B231" s="18"/>
      <c r="C231" s="18"/>
      <c r="D231" s="18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6"/>
      <c r="AL231" s="26"/>
      <c r="AO231" s="25"/>
    </row>
    <row r="232" spans="1:41" s="58" customFormat="1" x14ac:dyDescent="0.3">
      <c r="A232" s="25"/>
      <c r="B232" s="18"/>
      <c r="C232" s="18"/>
      <c r="D232" s="18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6"/>
      <c r="AL232" s="26"/>
      <c r="AO232" s="25"/>
    </row>
    <row r="233" spans="1:41" s="58" customFormat="1" x14ac:dyDescent="0.3">
      <c r="A233" s="25"/>
      <c r="B233" s="18"/>
      <c r="C233" s="18"/>
      <c r="D233" s="18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6"/>
      <c r="AL233" s="26"/>
      <c r="AO233" s="25"/>
    </row>
    <row r="234" spans="1:41" s="58" customFormat="1" x14ac:dyDescent="0.3">
      <c r="A234" s="25"/>
      <c r="B234" s="18"/>
      <c r="C234" s="18"/>
      <c r="D234" s="18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6"/>
      <c r="AL234" s="26"/>
      <c r="AO234" s="25"/>
    </row>
    <row r="235" spans="1:41" s="58" customFormat="1" x14ac:dyDescent="0.3">
      <c r="A235" s="25"/>
      <c r="B235" s="18"/>
      <c r="C235" s="18"/>
      <c r="D235" s="18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6"/>
      <c r="AL235" s="26"/>
      <c r="AO235" s="25"/>
    </row>
    <row r="236" spans="1:41" s="58" customFormat="1" x14ac:dyDescent="0.3">
      <c r="A236" s="25"/>
      <c r="B236" s="18"/>
      <c r="C236" s="18"/>
      <c r="D236" s="18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6"/>
      <c r="AL236" s="26"/>
      <c r="AO236" s="25"/>
    </row>
    <row r="237" spans="1:41" s="58" customFormat="1" x14ac:dyDescent="0.3">
      <c r="A237" s="25"/>
      <c r="B237" s="18"/>
      <c r="C237" s="18"/>
      <c r="D237" s="18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6"/>
      <c r="AL237" s="26"/>
      <c r="AO237" s="25"/>
    </row>
    <row r="238" spans="1:41" s="58" customFormat="1" x14ac:dyDescent="0.3">
      <c r="A238" s="25"/>
      <c r="B238" s="18"/>
      <c r="C238" s="18"/>
      <c r="D238" s="18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6"/>
      <c r="AL238" s="26"/>
      <c r="AO238" s="25"/>
    </row>
    <row r="239" spans="1:41" s="58" customFormat="1" x14ac:dyDescent="0.3">
      <c r="A239" s="25"/>
      <c r="B239" s="18"/>
      <c r="C239" s="18"/>
      <c r="D239" s="18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6"/>
      <c r="AL239" s="26"/>
      <c r="AO239" s="25"/>
    </row>
    <row r="240" spans="1:41" s="58" customFormat="1" x14ac:dyDescent="0.3">
      <c r="A240" s="25"/>
      <c r="B240" s="18"/>
      <c r="C240" s="18"/>
      <c r="D240" s="18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6"/>
      <c r="AL240" s="26"/>
      <c r="AO240" s="25"/>
    </row>
    <row r="241" spans="1:41" s="58" customFormat="1" x14ac:dyDescent="0.3">
      <c r="A241" s="25"/>
      <c r="B241" s="18"/>
      <c r="C241" s="18"/>
      <c r="D241" s="18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6"/>
      <c r="AL241" s="26"/>
      <c r="AO241" s="25"/>
    </row>
    <row r="242" spans="1:41" s="58" customFormat="1" x14ac:dyDescent="0.3">
      <c r="A242" s="25"/>
      <c r="B242" s="18"/>
      <c r="C242" s="18"/>
      <c r="D242" s="18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6"/>
      <c r="AL242" s="26"/>
      <c r="AO242" s="25"/>
    </row>
    <row r="243" spans="1:41" s="58" customFormat="1" x14ac:dyDescent="0.3">
      <c r="A243" s="25"/>
      <c r="B243" s="18"/>
      <c r="C243" s="18"/>
      <c r="D243" s="18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6"/>
      <c r="AL243" s="26"/>
      <c r="AO243" s="25"/>
    </row>
    <row r="244" spans="1:41" s="58" customFormat="1" x14ac:dyDescent="0.3">
      <c r="A244" s="25"/>
      <c r="B244" s="18"/>
      <c r="C244" s="18"/>
      <c r="D244" s="18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6"/>
      <c r="AL244" s="26"/>
      <c r="AO244" s="25"/>
    </row>
    <row r="245" spans="1:41" s="58" customFormat="1" x14ac:dyDescent="0.3">
      <c r="A245" s="25"/>
      <c r="B245" s="18"/>
      <c r="C245" s="18"/>
      <c r="D245" s="18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6"/>
      <c r="AL245" s="26"/>
      <c r="AO245" s="25"/>
    </row>
    <row r="246" spans="1:41" s="58" customFormat="1" x14ac:dyDescent="0.3">
      <c r="A246" s="25"/>
      <c r="B246" s="18"/>
      <c r="C246" s="18"/>
      <c r="D246" s="18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6"/>
      <c r="AL246" s="26"/>
      <c r="AO246" s="25"/>
    </row>
    <row r="247" spans="1:41" s="58" customFormat="1" x14ac:dyDescent="0.3">
      <c r="A247" s="25"/>
      <c r="B247" s="18"/>
      <c r="C247" s="18"/>
      <c r="D247" s="18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6"/>
      <c r="AL247" s="26"/>
      <c r="AO247" s="25"/>
    </row>
    <row r="248" spans="1:41" s="58" customFormat="1" x14ac:dyDescent="0.3">
      <c r="A248" s="25"/>
      <c r="B248" s="18"/>
      <c r="C248" s="18"/>
      <c r="D248" s="18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6"/>
      <c r="AL248" s="26"/>
      <c r="AO248" s="25"/>
    </row>
    <row r="249" spans="1:41" s="58" customFormat="1" x14ac:dyDescent="0.3">
      <c r="A249" s="25"/>
      <c r="B249" s="18"/>
      <c r="C249" s="18"/>
      <c r="D249" s="18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6"/>
      <c r="AL249" s="26"/>
      <c r="AO249" s="25"/>
    </row>
    <row r="250" spans="1:41" s="58" customFormat="1" x14ac:dyDescent="0.3">
      <c r="A250" s="25"/>
      <c r="B250" s="18"/>
      <c r="C250" s="18"/>
      <c r="D250" s="18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6"/>
      <c r="AL250" s="26"/>
      <c r="AO250" s="25"/>
    </row>
    <row r="251" spans="1:41" s="58" customFormat="1" x14ac:dyDescent="0.3">
      <c r="A251" s="25"/>
      <c r="B251" s="18"/>
      <c r="C251" s="18"/>
      <c r="D251" s="18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6"/>
      <c r="AL251" s="26"/>
      <c r="AO251" s="25"/>
    </row>
    <row r="252" spans="1:41" s="58" customFormat="1" x14ac:dyDescent="0.3">
      <c r="A252" s="25"/>
      <c r="B252" s="18"/>
      <c r="C252" s="18"/>
      <c r="D252" s="18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6"/>
      <c r="AL252" s="26"/>
      <c r="AO252" s="25"/>
    </row>
    <row r="253" spans="1:41" s="58" customFormat="1" x14ac:dyDescent="0.3">
      <c r="A253" s="25"/>
      <c r="B253" s="18"/>
      <c r="C253" s="18"/>
      <c r="D253" s="18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6"/>
      <c r="AL253" s="26"/>
      <c r="AO253" s="25"/>
    </row>
    <row r="254" spans="1:41" s="58" customFormat="1" x14ac:dyDescent="0.3">
      <c r="A254" s="25"/>
      <c r="B254" s="18"/>
      <c r="C254" s="18"/>
      <c r="D254" s="18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6"/>
      <c r="AL254" s="26"/>
      <c r="AO254" s="25"/>
    </row>
    <row r="255" spans="1:41" s="58" customFormat="1" x14ac:dyDescent="0.3">
      <c r="A255" s="25"/>
      <c r="B255" s="18"/>
      <c r="C255" s="18"/>
      <c r="D255" s="18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6"/>
      <c r="AL255" s="26"/>
      <c r="AO255" s="25"/>
    </row>
    <row r="256" spans="1:41" s="58" customFormat="1" x14ac:dyDescent="0.3">
      <c r="A256" s="25"/>
      <c r="B256" s="18"/>
      <c r="C256" s="18"/>
      <c r="D256" s="18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6"/>
      <c r="AL256" s="26"/>
      <c r="AO256" s="25"/>
    </row>
    <row r="257" spans="1:41" s="58" customFormat="1" x14ac:dyDescent="0.3">
      <c r="A257" s="25"/>
      <c r="B257" s="18"/>
      <c r="C257" s="18"/>
      <c r="D257" s="18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6"/>
      <c r="AL257" s="26"/>
      <c r="AO257" s="25"/>
    </row>
    <row r="258" spans="1:41" s="58" customFormat="1" x14ac:dyDescent="0.3">
      <c r="A258" s="25"/>
      <c r="B258" s="18"/>
      <c r="C258" s="18"/>
      <c r="D258" s="18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6"/>
      <c r="AL258" s="26"/>
      <c r="AO258" s="25"/>
    </row>
    <row r="259" spans="1:41" s="58" customFormat="1" x14ac:dyDescent="0.3">
      <c r="A259" s="25"/>
      <c r="B259" s="18"/>
      <c r="C259" s="18"/>
      <c r="D259" s="18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6"/>
      <c r="AL259" s="26"/>
      <c r="AO259" s="25"/>
    </row>
    <row r="260" spans="1:41" s="58" customFormat="1" x14ac:dyDescent="0.3">
      <c r="A260" s="25"/>
      <c r="B260" s="18"/>
      <c r="C260" s="18"/>
      <c r="D260" s="18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6"/>
      <c r="AL260" s="26"/>
      <c r="AO260" s="25"/>
    </row>
    <row r="261" spans="1:41" s="58" customFormat="1" x14ac:dyDescent="0.3">
      <c r="A261" s="25"/>
      <c r="B261" s="18"/>
      <c r="C261" s="18"/>
      <c r="D261" s="18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6"/>
      <c r="AL261" s="26"/>
      <c r="AO261" s="25"/>
    </row>
    <row r="262" spans="1:41" s="58" customFormat="1" x14ac:dyDescent="0.3">
      <c r="A262" s="25"/>
      <c r="B262" s="18"/>
      <c r="C262" s="18"/>
      <c r="D262" s="18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6"/>
      <c r="AL262" s="26"/>
      <c r="AO262" s="25"/>
    </row>
    <row r="263" spans="1:41" s="58" customFormat="1" x14ac:dyDescent="0.3">
      <c r="A263" s="25"/>
      <c r="B263" s="18"/>
      <c r="C263" s="18"/>
      <c r="D263" s="18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6"/>
      <c r="AL263" s="26"/>
      <c r="AO263" s="25"/>
    </row>
    <row r="264" spans="1:41" s="58" customFormat="1" x14ac:dyDescent="0.3">
      <c r="A264" s="25"/>
      <c r="B264" s="18"/>
      <c r="C264" s="18"/>
      <c r="D264" s="18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6"/>
      <c r="AL264" s="26"/>
      <c r="AO264" s="25"/>
    </row>
    <row r="265" spans="1:41" s="58" customFormat="1" x14ac:dyDescent="0.3">
      <c r="A265" s="25"/>
      <c r="B265" s="18"/>
      <c r="C265" s="18"/>
      <c r="D265" s="18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6"/>
      <c r="AL265" s="26"/>
      <c r="AO265" s="25"/>
    </row>
    <row r="266" spans="1:41" s="58" customFormat="1" x14ac:dyDescent="0.3">
      <c r="A266" s="25"/>
      <c r="B266" s="18"/>
      <c r="C266" s="18"/>
      <c r="D266" s="18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6"/>
      <c r="AL266" s="26"/>
      <c r="AO266" s="25"/>
    </row>
    <row r="267" spans="1:41" s="58" customFormat="1" x14ac:dyDescent="0.3">
      <c r="A267" s="25"/>
      <c r="B267" s="18"/>
      <c r="C267" s="18"/>
      <c r="D267" s="18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6"/>
      <c r="AL267" s="26"/>
      <c r="AO267" s="25"/>
    </row>
    <row r="268" spans="1:41" s="58" customFormat="1" x14ac:dyDescent="0.3">
      <c r="A268" s="25"/>
      <c r="B268" s="18"/>
      <c r="C268" s="18"/>
      <c r="D268" s="18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6"/>
      <c r="AL268" s="26"/>
      <c r="AO268" s="25"/>
    </row>
    <row r="269" spans="1:41" s="58" customFormat="1" x14ac:dyDescent="0.3">
      <c r="A269" s="25"/>
      <c r="B269" s="18"/>
      <c r="C269" s="18"/>
      <c r="D269" s="18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6"/>
      <c r="AL269" s="26"/>
      <c r="AO269" s="25"/>
    </row>
    <row r="270" spans="1:41" s="58" customFormat="1" x14ac:dyDescent="0.3">
      <c r="A270" s="25"/>
      <c r="B270" s="18"/>
      <c r="C270" s="18"/>
      <c r="D270" s="18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6"/>
      <c r="AL270" s="26"/>
      <c r="AO270" s="25"/>
    </row>
    <row r="271" spans="1:41" s="58" customFormat="1" x14ac:dyDescent="0.3">
      <c r="A271" s="25"/>
      <c r="B271" s="18"/>
      <c r="C271" s="18"/>
      <c r="D271" s="18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6"/>
      <c r="AL271" s="26"/>
      <c r="AO271" s="25"/>
    </row>
    <row r="272" spans="1:41" s="58" customFormat="1" x14ac:dyDescent="0.3">
      <c r="A272" s="25"/>
      <c r="B272" s="18"/>
      <c r="C272" s="18"/>
      <c r="D272" s="18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6"/>
      <c r="AL272" s="26"/>
      <c r="AO272" s="25"/>
    </row>
    <row r="273" spans="1:41" s="58" customFormat="1" x14ac:dyDescent="0.3">
      <c r="A273" s="25"/>
      <c r="B273" s="18"/>
      <c r="C273" s="18"/>
      <c r="D273" s="18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6"/>
      <c r="AL273" s="26"/>
      <c r="AO273" s="25"/>
    </row>
    <row r="274" spans="1:41" s="58" customFormat="1" x14ac:dyDescent="0.3">
      <c r="A274" s="25"/>
      <c r="B274" s="18"/>
      <c r="C274" s="18"/>
      <c r="D274" s="18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6"/>
      <c r="AL274" s="26"/>
      <c r="AO274" s="25"/>
    </row>
    <row r="275" spans="1:41" s="58" customFormat="1" x14ac:dyDescent="0.3">
      <c r="A275" s="25"/>
      <c r="B275" s="18"/>
      <c r="C275" s="18"/>
      <c r="D275" s="18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6"/>
      <c r="AL275" s="26"/>
      <c r="AO275" s="25"/>
    </row>
    <row r="276" spans="1:41" s="58" customFormat="1" x14ac:dyDescent="0.3">
      <c r="A276" s="25"/>
      <c r="B276" s="18"/>
      <c r="C276" s="18"/>
      <c r="D276" s="18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6"/>
      <c r="AL276" s="26"/>
      <c r="AO276" s="25"/>
    </row>
    <row r="277" spans="1:41" s="58" customFormat="1" x14ac:dyDescent="0.3">
      <c r="A277" s="25"/>
      <c r="B277" s="18"/>
      <c r="C277" s="18"/>
      <c r="D277" s="18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6"/>
      <c r="AL277" s="26"/>
      <c r="AO277" s="25"/>
    </row>
    <row r="278" spans="1:41" s="58" customFormat="1" x14ac:dyDescent="0.3">
      <c r="A278" s="25"/>
      <c r="B278" s="18"/>
      <c r="C278" s="18"/>
      <c r="D278" s="18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6"/>
      <c r="AL278" s="26"/>
      <c r="AO278" s="25"/>
    </row>
    <row r="279" spans="1:41" s="58" customFormat="1" x14ac:dyDescent="0.3">
      <c r="A279" s="25"/>
      <c r="B279" s="18"/>
      <c r="C279" s="18"/>
      <c r="D279" s="18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6"/>
      <c r="AL279" s="26"/>
      <c r="AO279" s="25"/>
    </row>
    <row r="280" spans="1:41" s="58" customFormat="1" x14ac:dyDescent="0.3">
      <c r="A280" s="25"/>
      <c r="B280" s="18"/>
      <c r="C280" s="18"/>
      <c r="D280" s="18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6"/>
      <c r="AL280" s="26"/>
      <c r="AO280" s="25"/>
    </row>
    <row r="281" spans="1:41" s="58" customFormat="1" x14ac:dyDescent="0.3">
      <c r="A281" s="25"/>
      <c r="B281" s="18"/>
      <c r="C281" s="18"/>
      <c r="D281" s="18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6"/>
      <c r="AL281" s="26"/>
      <c r="AO281" s="25"/>
    </row>
    <row r="282" spans="1:41" s="58" customFormat="1" x14ac:dyDescent="0.3">
      <c r="A282" s="25"/>
      <c r="B282" s="18"/>
      <c r="C282" s="18"/>
      <c r="D282" s="18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6"/>
      <c r="AL282" s="26"/>
      <c r="AO282" s="25"/>
    </row>
    <row r="283" spans="1:41" s="58" customFormat="1" x14ac:dyDescent="0.3">
      <c r="A283" s="25"/>
      <c r="B283" s="18"/>
      <c r="C283" s="18"/>
      <c r="D283" s="18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6"/>
      <c r="AL283" s="26"/>
      <c r="AO283" s="25"/>
    </row>
    <row r="284" spans="1:41" s="58" customFormat="1" x14ac:dyDescent="0.3">
      <c r="A284" s="25"/>
      <c r="B284" s="18"/>
      <c r="C284" s="18"/>
      <c r="D284" s="18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6"/>
      <c r="AL284" s="26"/>
      <c r="AO284" s="25"/>
    </row>
    <row r="285" spans="1:41" s="58" customFormat="1" x14ac:dyDescent="0.3">
      <c r="A285" s="25"/>
      <c r="B285" s="18"/>
      <c r="C285" s="18"/>
      <c r="D285" s="18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6"/>
      <c r="AL285" s="26"/>
      <c r="AO285" s="25"/>
    </row>
    <row r="286" spans="1:41" s="58" customFormat="1" x14ac:dyDescent="0.3">
      <c r="A286" s="25"/>
      <c r="B286" s="18"/>
      <c r="C286" s="18"/>
      <c r="D286" s="18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6"/>
      <c r="AL286" s="26"/>
      <c r="AO286" s="25"/>
    </row>
    <row r="287" spans="1:41" s="58" customFormat="1" x14ac:dyDescent="0.3">
      <c r="A287" s="25"/>
      <c r="B287" s="18"/>
      <c r="C287" s="18"/>
      <c r="D287" s="18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6"/>
      <c r="AL287" s="26"/>
      <c r="AO287" s="25"/>
    </row>
    <row r="288" spans="1:41" s="58" customFormat="1" x14ac:dyDescent="0.3">
      <c r="A288" s="25"/>
      <c r="B288" s="18"/>
      <c r="C288" s="18"/>
      <c r="D288" s="18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6"/>
      <c r="AL288" s="26"/>
      <c r="AO288" s="25"/>
    </row>
    <row r="289" spans="1:41" s="58" customFormat="1" x14ac:dyDescent="0.3">
      <c r="A289" s="25"/>
      <c r="B289" s="18"/>
      <c r="C289" s="18"/>
      <c r="D289" s="18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6"/>
      <c r="AL289" s="26"/>
      <c r="AO289" s="25"/>
    </row>
    <row r="290" spans="1:41" s="58" customFormat="1" x14ac:dyDescent="0.3">
      <c r="A290" s="25"/>
      <c r="B290" s="18"/>
      <c r="C290" s="18"/>
      <c r="D290" s="18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6"/>
      <c r="AL290" s="26"/>
      <c r="AO290" s="25"/>
    </row>
    <row r="291" spans="1:41" s="58" customFormat="1" x14ac:dyDescent="0.3">
      <c r="A291" s="25"/>
      <c r="B291" s="18"/>
      <c r="C291" s="18"/>
      <c r="D291" s="18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6"/>
      <c r="AL291" s="26"/>
      <c r="AO291" s="25"/>
    </row>
    <row r="292" spans="1:41" s="58" customFormat="1" x14ac:dyDescent="0.3">
      <c r="A292" s="25"/>
      <c r="B292" s="18"/>
      <c r="C292" s="18"/>
      <c r="D292" s="18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6"/>
      <c r="AL292" s="26"/>
      <c r="AO292" s="25"/>
    </row>
    <row r="293" spans="1:41" s="58" customFormat="1" x14ac:dyDescent="0.3">
      <c r="A293" s="25"/>
      <c r="B293" s="18"/>
      <c r="C293" s="18"/>
      <c r="D293" s="18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6"/>
      <c r="AL293" s="26"/>
      <c r="AO293" s="25"/>
    </row>
    <row r="294" spans="1:41" s="58" customFormat="1" x14ac:dyDescent="0.3">
      <c r="A294" s="25"/>
      <c r="B294" s="18"/>
      <c r="C294" s="18"/>
      <c r="D294" s="18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6"/>
      <c r="AL294" s="26"/>
      <c r="AO294" s="25"/>
    </row>
    <row r="295" spans="1:41" s="58" customFormat="1" x14ac:dyDescent="0.3">
      <c r="A295" s="25"/>
      <c r="B295" s="18"/>
      <c r="C295" s="18"/>
      <c r="D295" s="18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6"/>
      <c r="AL295" s="26"/>
      <c r="AO295" s="25"/>
    </row>
    <row r="296" spans="1:41" s="58" customFormat="1" x14ac:dyDescent="0.3">
      <c r="A296" s="25"/>
      <c r="B296" s="18"/>
      <c r="C296" s="18"/>
      <c r="D296" s="18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6"/>
      <c r="AL296" s="26"/>
      <c r="AO296" s="25"/>
    </row>
    <row r="297" spans="1:41" s="58" customFormat="1" x14ac:dyDescent="0.3">
      <c r="A297" s="25"/>
      <c r="B297" s="18"/>
      <c r="C297" s="18"/>
      <c r="D297" s="18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6"/>
      <c r="AL297" s="26"/>
      <c r="AO297" s="25"/>
    </row>
    <row r="298" spans="1:41" s="58" customFormat="1" x14ac:dyDescent="0.3">
      <c r="A298" s="25"/>
      <c r="B298" s="18"/>
      <c r="C298" s="18"/>
      <c r="D298" s="18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6"/>
      <c r="AL298" s="26"/>
      <c r="AO298" s="25"/>
    </row>
    <row r="299" spans="1:41" s="58" customFormat="1" x14ac:dyDescent="0.3">
      <c r="A299" s="25"/>
      <c r="B299" s="18"/>
      <c r="C299" s="18"/>
      <c r="D299" s="18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6"/>
      <c r="AL299" s="26"/>
      <c r="AO299" s="25"/>
    </row>
    <row r="300" spans="1:41" s="58" customFormat="1" x14ac:dyDescent="0.3">
      <c r="A300" s="25"/>
      <c r="B300" s="18"/>
      <c r="C300" s="18"/>
      <c r="D300" s="18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6"/>
      <c r="AL300" s="26"/>
      <c r="AO300" s="25"/>
    </row>
    <row r="301" spans="1:41" s="58" customFormat="1" x14ac:dyDescent="0.3">
      <c r="A301" s="25"/>
      <c r="B301" s="18"/>
      <c r="C301" s="18"/>
      <c r="D301" s="18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6"/>
      <c r="AL301" s="26"/>
      <c r="AO301" s="25"/>
    </row>
    <row r="302" spans="1:41" s="58" customFormat="1" x14ac:dyDescent="0.3">
      <c r="A302" s="25"/>
      <c r="B302" s="18"/>
      <c r="C302" s="18"/>
      <c r="D302" s="18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6"/>
      <c r="AL302" s="26"/>
      <c r="AO302" s="25"/>
    </row>
    <row r="303" spans="1:41" s="58" customFormat="1" x14ac:dyDescent="0.3">
      <c r="A303" s="25"/>
      <c r="B303" s="18"/>
      <c r="C303" s="18"/>
      <c r="D303" s="18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6"/>
      <c r="AL303" s="26"/>
      <c r="AO303" s="25"/>
    </row>
    <row r="304" spans="1:41" s="58" customFormat="1" x14ac:dyDescent="0.3">
      <c r="A304" s="25"/>
      <c r="B304" s="18"/>
      <c r="C304" s="18"/>
      <c r="D304" s="18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6"/>
      <c r="AL304" s="26"/>
      <c r="AO304" s="25"/>
    </row>
    <row r="305" spans="1:41" s="58" customFormat="1" x14ac:dyDescent="0.3">
      <c r="A305" s="25"/>
      <c r="B305" s="18"/>
      <c r="C305" s="18"/>
      <c r="D305" s="18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6"/>
      <c r="AL305" s="26"/>
      <c r="AO305" s="25"/>
    </row>
    <row r="306" spans="1:41" s="58" customFormat="1" x14ac:dyDescent="0.3">
      <c r="A306" s="25"/>
      <c r="B306" s="18"/>
      <c r="C306" s="18"/>
      <c r="D306" s="18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6"/>
      <c r="AL306" s="26"/>
      <c r="AO306" s="25"/>
    </row>
    <row r="307" spans="1:41" s="58" customFormat="1" x14ac:dyDescent="0.3">
      <c r="A307" s="25"/>
      <c r="B307" s="18"/>
      <c r="C307" s="18"/>
      <c r="D307" s="18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6"/>
      <c r="AL307" s="26"/>
      <c r="AO307" s="25"/>
    </row>
    <row r="308" spans="1:41" s="58" customFormat="1" x14ac:dyDescent="0.3">
      <c r="A308" s="25"/>
      <c r="B308" s="18"/>
      <c r="C308" s="18"/>
      <c r="D308" s="18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6"/>
      <c r="AL308" s="26"/>
      <c r="AO308" s="25"/>
    </row>
    <row r="309" spans="1:41" s="58" customFormat="1" x14ac:dyDescent="0.3">
      <c r="A309" s="25"/>
      <c r="B309" s="18"/>
      <c r="C309" s="18"/>
      <c r="D309" s="18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6"/>
      <c r="AL309" s="26"/>
      <c r="AO309" s="25"/>
    </row>
    <row r="310" spans="1:41" s="58" customFormat="1" x14ac:dyDescent="0.3">
      <c r="A310" s="25"/>
      <c r="B310" s="18"/>
      <c r="C310" s="18"/>
      <c r="D310" s="18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6"/>
      <c r="AL310" s="26"/>
      <c r="AO310" s="25"/>
    </row>
    <row r="311" spans="1:41" s="58" customFormat="1" x14ac:dyDescent="0.3">
      <c r="A311" s="25"/>
      <c r="B311" s="18"/>
      <c r="C311" s="18"/>
      <c r="D311" s="18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6"/>
      <c r="AL311" s="26"/>
      <c r="AO311" s="25"/>
    </row>
    <row r="312" spans="1:41" s="58" customFormat="1" x14ac:dyDescent="0.3">
      <c r="A312" s="25"/>
      <c r="B312" s="18"/>
      <c r="C312" s="18"/>
      <c r="D312" s="18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6"/>
      <c r="AL312" s="26"/>
      <c r="AO312" s="25"/>
    </row>
    <row r="313" spans="1:41" s="58" customFormat="1" x14ac:dyDescent="0.3">
      <c r="A313" s="25"/>
      <c r="B313" s="18"/>
      <c r="C313" s="18"/>
      <c r="D313" s="18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6"/>
      <c r="AL313" s="26"/>
      <c r="AO313" s="25"/>
    </row>
    <row r="314" spans="1:41" s="58" customFormat="1" x14ac:dyDescent="0.3">
      <c r="A314" s="25"/>
      <c r="B314" s="18"/>
      <c r="C314" s="18"/>
      <c r="D314" s="18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6"/>
      <c r="AL314" s="26"/>
      <c r="AO314" s="25"/>
    </row>
    <row r="315" spans="1:41" s="58" customFormat="1" x14ac:dyDescent="0.3">
      <c r="A315" s="25"/>
      <c r="B315" s="18"/>
      <c r="C315" s="18"/>
      <c r="D315" s="18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6"/>
      <c r="AL315" s="26"/>
      <c r="AO315" s="25"/>
    </row>
    <row r="316" spans="1:41" s="58" customFormat="1" x14ac:dyDescent="0.3">
      <c r="A316" s="25"/>
      <c r="B316" s="18"/>
      <c r="C316" s="18"/>
      <c r="D316" s="18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6"/>
      <c r="AL316" s="26"/>
      <c r="AO316" s="25"/>
    </row>
    <row r="317" spans="1:41" s="58" customFormat="1" x14ac:dyDescent="0.3">
      <c r="A317" s="25"/>
      <c r="B317" s="18"/>
      <c r="C317" s="18"/>
      <c r="D317" s="18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6"/>
      <c r="AL317" s="26"/>
      <c r="AO317" s="25"/>
    </row>
    <row r="318" spans="1:41" s="58" customFormat="1" x14ac:dyDescent="0.3">
      <c r="A318" s="25"/>
      <c r="B318" s="18"/>
      <c r="C318" s="18"/>
      <c r="D318" s="18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6"/>
      <c r="AL318" s="26"/>
      <c r="AO318" s="25"/>
    </row>
    <row r="319" spans="1:41" s="58" customFormat="1" x14ac:dyDescent="0.3">
      <c r="A319" s="25"/>
      <c r="B319" s="18"/>
      <c r="C319" s="18"/>
      <c r="D319" s="18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6"/>
      <c r="AL319" s="26"/>
      <c r="AO319" s="25"/>
    </row>
    <row r="320" spans="1:41" s="58" customFormat="1" x14ac:dyDescent="0.3">
      <c r="A320" s="25"/>
      <c r="B320" s="18"/>
      <c r="C320" s="18"/>
      <c r="D320" s="18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6"/>
      <c r="AL320" s="26"/>
      <c r="AO320" s="25"/>
    </row>
    <row r="321" spans="1:41" s="58" customFormat="1" x14ac:dyDescent="0.3">
      <c r="A321" s="25"/>
      <c r="B321" s="18"/>
      <c r="C321" s="18"/>
      <c r="D321" s="18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6"/>
      <c r="AL321" s="26"/>
      <c r="AO321" s="25"/>
    </row>
    <row r="322" spans="1:41" s="58" customFormat="1" x14ac:dyDescent="0.3">
      <c r="A322" s="25"/>
      <c r="B322" s="18"/>
      <c r="C322" s="18"/>
      <c r="D322" s="18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6"/>
      <c r="AL322" s="26"/>
      <c r="AO322" s="25"/>
    </row>
    <row r="323" spans="1:41" s="58" customFormat="1" x14ac:dyDescent="0.3">
      <c r="A323" s="25"/>
      <c r="B323" s="18"/>
      <c r="C323" s="18"/>
      <c r="D323" s="18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6"/>
      <c r="AL323" s="26"/>
      <c r="AO323" s="25"/>
    </row>
    <row r="324" spans="1:41" s="58" customFormat="1" x14ac:dyDescent="0.3">
      <c r="A324" s="25"/>
      <c r="B324" s="18"/>
      <c r="C324" s="18"/>
      <c r="D324" s="18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6"/>
      <c r="AL324" s="26"/>
      <c r="AO324" s="25"/>
    </row>
    <row r="325" spans="1:41" s="58" customFormat="1" x14ac:dyDescent="0.3">
      <c r="A325" s="25"/>
      <c r="B325" s="18"/>
      <c r="C325" s="18"/>
      <c r="D325" s="18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6"/>
      <c r="AL325" s="26"/>
      <c r="AO325" s="25"/>
    </row>
    <row r="326" spans="1:41" s="58" customFormat="1" x14ac:dyDescent="0.3">
      <c r="A326" s="25"/>
      <c r="B326" s="18"/>
      <c r="C326" s="18"/>
      <c r="D326" s="18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6"/>
      <c r="AL326" s="26"/>
      <c r="AO326" s="25"/>
    </row>
    <row r="327" spans="1:41" s="58" customFormat="1" x14ac:dyDescent="0.3">
      <c r="A327" s="25"/>
      <c r="B327" s="18"/>
      <c r="C327" s="18"/>
      <c r="D327" s="18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6"/>
      <c r="AL327" s="26"/>
      <c r="AO327" s="25"/>
    </row>
    <row r="328" spans="1:41" s="58" customFormat="1" x14ac:dyDescent="0.3">
      <c r="A328" s="25"/>
      <c r="B328" s="18"/>
      <c r="C328" s="18"/>
      <c r="D328" s="18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6"/>
      <c r="AL328" s="26"/>
      <c r="AO328" s="25"/>
    </row>
    <row r="329" spans="1:41" s="58" customFormat="1" x14ac:dyDescent="0.3">
      <c r="A329" s="25"/>
      <c r="B329" s="18"/>
      <c r="C329" s="18"/>
      <c r="D329" s="18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6"/>
      <c r="AL329" s="26"/>
      <c r="AO329" s="25"/>
    </row>
    <row r="330" spans="1:41" s="58" customFormat="1" x14ac:dyDescent="0.3">
      <c r="A330" s="25"/>
      <c r="B330" s="18"/>
      <c r="C330" s="18"/>
      <c r="D330" s="18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6"/>
      <c r="AL330" s="26"/>
      <c r="AO330" s="25"/>
    </row>
    <row r="331" spans="1:41" s="58" customFormat="1" x14ac:dyDescent="0.3">
      <c r="A331" s="25"/>
      <c r="B331" s="18"/>
      <c r="C331" s="18"/>
      <c r="D331" s="18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6"/>
      <c r="AL331" s="26"/>
      <c r="AO331" s="25"/>
    </row>
    <row r="332" spans="1:41" s="58" customFormat="1" x14ac:dyDescent="0.3">
      <c r="A332" s="25"/>
      <c r="B332" s="18"/>
      <c r="C332" s="18"/>
      <c r="D332" s="18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6"/>
      <c r="AL332" s="26"/>
      <c r="AO332" s="25"/>
    </row>
    <row r="333" spans="1:41" s="58" customFormat="1" x14ac:dyDescent="0.3">
      <c r="A333" s="25"/>
      <c r="B333" s="18"/>
      <c r="C333" s="18"/>
      <c r="D333" s="18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6"/>
      <c r="AL333" s="26"/>
      <c r="AO333" s="25"/>
    </row>
    <row r="334" spans="1:41" s="58" customFormat="1" x14ac:dyDescent="0.3">
      <c r="A334" s="25"/>
      <c r="B334" s="18"/>
      <c r="C334" s="18"/>
      <c r="D334" s="18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6"/>
      <c r="AL334" s="26"/>
      <c r="AO334" s="25"/>
    </row>
    <row r="335" spans="1:41" s="58" customFormat="1" x14ac:dyDescent="0.3">
      <c r="A335" s="25"/>
      <c r="B335" s="18"/>
      <c r="C335" s="18"/>
      <c r="D335" s="18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6"/>
      <c r="AL335" s="26"/>
      <c r="AO335" s="25"/>
    </row>
    <row r="336" spans="1:41" s="58" customFormat="1" x14ac:dyDescent="0.3">
      <c r="A336" s="25"/>
      <c r="B336" s="18"/>
      <c r="C336" s="18"/>
      <c r="D336" s="18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6"/>
      <c r="AL336" s="26"/>
      <c r="AO336" s="25"/>
    </row>
    <row r="337" spans="1:41" s="58" customFormat="1" x14ac:dyDescent="0.3">
      <c r="A337" s="25"/>
      <c r="B337" s="18"/>
      <c r="C337" s="18"/>
      <c r="D337" s="18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6"/>
      <c r="AL337" s="26"/>
      <c r="AO337" s="25"/>
    </row>
    <row r="338" spans="1:41" s="58" customFormat="1" x14ac:dyDescent="0.3">
      <c r="A338" s="25"/>
      <c r="B338" s="18"/>
      <c r="C338" s="18"/>
      <c r="D338" s="18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6"/>
      <c r="AL338" s="26"/>
      <c r="AO338" s="25"/>
    </row>
    <row r="339" spans="1:41" s="58" customFormat="1" x14ac:dyDescent="0.3">
      <c r="A339" s="25"/>
      <c r="B339" s="18"/>
      <c r="C339" s="18"/>
      <c r="D339" s="18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6"/>
      <c r="AL339" s="26"/>
      <c r="AO339" s="25"/>
    </row>
    <row r="340" spans="1:41" s="58" customFormat="1" x14ac:dyDescent="0.3">
      <c r="A340" s="25"/>
      <c r="B340" s="18"/>
      <c r="C340" s="18"/>
      <c r="D340" s="18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6"/>
      <c r="AL340" s="26"/>
      <c r="AO340" s="25"/>
    </row>
    <row r="341" spans="1:41" s="58" customFormat="1" x14ac:dyDescent="0.3">
      <c r="A341" s="25"/>
      <c r="B341" s="18"/>
      <c r="C341" s="18"/>
      <c r="D341" s="18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6"/>
      <c r="AL341" s="26"/>
      <c r="AO341" s="25"/>
    </row>
    <row r="342" spans="1:41" s="58" customFormat="1" x14ac:dyDescent="0.3">
      <c r="A342" s="25"/>
      <c r="B342" s="18"/>
      <c r="C342" s="18"/>
      <c r="D342" s="18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6"/>
      <c r="AL342" s="26"/>
      <c r="AO342" s="25"/>
    </row>
    <row r="343" spans="1:41" s="58" customFormat="1" x14ac:dyDescent="0.3">
      <c r="A343" s="25"/>
      <c r="B343" s="18"/>
      <c r="C343" s="18"/>
      <c r="D343" s="18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6"/>
      <c r="AL343" s="26"/>
      <c r="AO343" s="25"/>
    </row>
    <row r="344" spans="1:41" s="58" customFormat="1" x14ac:dyDescent="0.3">
      <c r="A344" s="25"/>
      <c r="B344" s="18"/>
      <c r="C344" s="18"/>
      <c r="D344" s="18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6"/>
      <c r="AL344" s="26"/>
      <c r="AO344" s="25"/>
    </row>
    <row r="345" spans="1:41" s="58" customFormat="1" x14ac:dyDescent="0.3">
      <c r="A345" s="25"/>
      <c r="B345" s="18"/>
      <c r="C345" s="18"/>
      <c r="D345" s="18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6"/>
      <c r="AL345" s="26"/>
      <c r="AO345" s="25"/>
    </row>
    <row r="346" spans="1:41" s="58" customFormat="1" x14ac:dyDescent="0.3">
      <c r="A346" s="25"/>
      <c r="B346" s="18"/>
      <c r="C346" s="18"/>
      <c r="D346" s="18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6"/>
      <c r="AL346" s="26"/>
      <c r="AO346" s="25"/>
    </row>
    <row r="347" spans="1:41" s="58" customFormat="1" x14ac:dyDescent="0.3">
      <c r="A347" s="25"/>
      <c r="B347" s="18"/>
      <c r="C347" s="18"/>
      <c r="D347" s="18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6"/>
      <c r="AL347" s="26"/>
      <c r="AO347" s="25"/>
    </row>
  </sheetData>
  <mergeCells count="3">
    <mergeCell ref="X165:Y165"/>
    <mergeCell ref="X166:Y166"/>
    <mergeCell ref="X174:Y174"/>
  </mergeCells>
  <conditionalFormatting sqref="U110">
    <cfRule type="cellIs" dxfId="9" priority="8" operator="lessThan">
      <formula>0</formula>
    </cfRule>
    <cfRule type="cellIs" dxfId="8" priority="9" operator="greaterThan">
      <formula>0</formula>
    </cfRule>
  </conditionalFormatting>
  <conditionalFormatting sqref="AI110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U162"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AI162">
    <cfRule type="cellIs" dxfId="3" priority="2" operator="lessThan">
      <formula>0</formula>
    </cfRule>
    <cfRule type="cellIs" dxfId="2" priority="3" operator="greaterThan">
      <formula>0</formula>
    </cfRule>
  </conditionalFormatting>
  <conditionalFormatting sqref="B119">
    <cfRule type="cellIs" dxfId="1" priority="1" operator="equal">
      <formula>XCG119</formula>
    </cfRule>
  </conditionalFormatting>
  <pageMargins left="0.7" right="0.7" top="0.7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0495-3754-4B14-9671-3E114FE22A8D}">
  <dimension ref="A1:AB82"/>
  <sheetViews>
    <sheetView zoomScaleNormal="100" workbookViewId="0">
      <pane xSplit="3" ySplit="1" topLeftCell="D2" activePane="bottomRight" state="frozen"/>
      <selection activeCell="H70" sqref="H70"/>
      <selection pane="topRight" activeCell="H70" sqref="H70"/>
      <selection pane="bottomLeft" activeCell="H70" sqref="H70"/>
      <selection pane="bottomRight" activeCell="A76" sqref="A76:XFD82"/>
    </sheetView>
  </sheetViews>
  <sheetFormatPr defaultRowHeight="14.4" x14ac:dyDescent="0.3"/>
  <cols>
    <col min="1" max="1" width="4.5546875" style="69" bestFit="1" customWidth="1"/>
    <col min="2" max="2" width="11.6640625" style="69" bestFit="1" customWidth="1"/>
    <col min="3" max="3" width="79.109375" style="69" bestFit="1" customWidth="1"/>
    <col min="4" max="4" width="7.33203125" style="69" bestFit="1" customWidth="1"/>
    <col min="5" max="5" width="2.6640625" style="66" customWidth="1"/>
    <col min="6" max="6" width="15.33203125" style="69" bestFit="1" customWidth="1"/>
    <col min="7" max="7" width="14.33203125" style="69" bestFit="1" customWidth="1"/>
    <col min="8" max="8" width="15.33203125" style="69" bestFit="1" customWidth="1"/>
    <col min="9" max="9" width="2.6640625" style="66" customWidth="1"/>
    <col min="10" max="10" width="15.33203125" style="69" bestFit="1" customWidth="1"/>
    <col min="11" max="11" width="14.33203125" style="69" bestFit="1" customWidth="1"/>
    <col min="12" max="12" width="15.33203125" style="69" bestFit="1" customWidth="1"/>
    <col min="13" max="13" width="2.6640625" style="66" customWidth="1"/>
    <col min="14" max="14" width="15.33203125" style="69" bestFit="1" customWidth="1"/>
    <col min="15" max="15" width="14.33203125" style="69" bestFit="1" customWidth="1"/>
    <col min="16" max="16" width="15.33203125" style="69" bestFit="1" customWidth="1"/>
    <col min="17" max="17" width="2.6640625" style="66" customWidth="1"/>
    <col min="18" max="18" width="15.33203125" style="69" bestFit="1" customWidth="1"/>
    <col min="19" max="19" width="14.33203125" style="69" bestFit="1" customWidth="1"/>
    <col min="20" max="20" width="15.5546875" style="69" bestFit="1" customWidth="1"/>
    <col min="21" max="21" width="2.6640625" style="66" customWidth="1"/>
    <col min="22" max="22" width="12.88671875" style="69" bestFit="1" customWidth="1"/>
    <col min="23" max="23" width="12.6640625" style="69" bestFit="1" customWidth="1"/>
    <col min="24" max="24" width="13.5546875" style="69" bestFit="1" customWidth="1"/>
    <col min="25" max="25" width="2.6640625" style="66" customWidth="1"/>
    <col min="26" max="26" width="15.5546875" style="75" bestFit="1" customWidth="1"/>
    <col min="27" max="27" width="15.33203125" style="76" bestFit="1" customWidth="1"/>
    <col min="28" max="28" width="16.33203125" style="76" bestFit="1" customWidth="1"/>
    <col min="29" max="16384" width="8.88671875" style="69"/>
  </cols>
  <sheetData>
    <row r="1" spans="1:28" ht="82.8" x14ac:dyDescent="0.3">
      <c r="A1" s="8" t="s">
        <v>320</v>
      </c>
      <c r="B1" s="8" t="s">
        <v>2</v>
      </c>
      <c r="C1" s="63" t="s">
        <v>3</v>
      </c>
      <c r="D1" s="63" t="s">
        <v>5</v>
      </c>
      <c r="E1" s="64"/>
      <c r="F1" s="63" t="s">
        <v>321</v>
      </c>
      <c r="G1" s="63" t="s">
        <v>322</v>
      </c>
      <c r="H1" s="65" t="s">
        <v>323</v>
      </c>
      <c r="I1" s="64"/>
      <c r="J1" s="63" t="s">
        <v>324</v>
      </c>
      <c r="K1" s="63" t="s">
        <v>325</v>
      </c>
      <c r="L1" s="65" t="s">
        <v>326</v>
      </c>
      <c r="M1" s="64"/>
      <c r="N1" s="63" t="s">
        <v>327</v>
      </c>
      <c r="O1" s="63" t="s">
        <v>328</v>
      </c>
      <c r="P1" s="65" t="s">
        <v>329</v>
      </c>
      <c r="R1" s="67" t="s">
        <v>330</v>
      </c>
      <c r="S1" s="67" t="s">
        <v>331</v>
      </c>
      <c r="T1" s="65" t="s">
        <v>332</v>
      </c>
      <c r="V1" s="67" t="s">
        <v>333</v>
      </c>
      <c r="W1" s="67" t="s">
        <v>334</v>
      </c>
      <c r="X1" s="65" t="s">
        <v>335</v>
      </c>
      <c r="Z1" s="68" t="s">
        <v>336</v>
      </c>
      <c r="AA1" s="68" t="s">
        <v>337</v>
      </c>
      <c r="AB1" s="68" t="s">
        <v>338</v>
      </c>
    </row>
    <row r="2" spans="1:28" x14ac:dyDescent="0.3">
      <c r="A2" s="70" t="str">
        <f>VLOOKUP(B2,'[8]Addresses 22'!$A:$E,5,FALSE)</f>
        <v>010</v>
      </c>
      <c r="B2" s="102" t="s">
        <v>35</v>
      </c>
      <c r="C2" s="113" t="s">
        <v>36</v>
      </c>
      <c r="D2" s="71">
        <v>1</v>
      </c>
      <c r="E2" s="72"/>
      <c r="F2" s="73">
        <v>2365615.15</v>
      </c>
      <c r="G2" s="73">
        <v>632950.348</v>
      </c>
      <c r="H2" s="74">
        <f t="shared" ref="H2:H65" si="0">F2+G2</f>
        <v>2998565.4979999997</v>
      </c>
      <c r="I2" s="72"/>
      <c r="J2" s="73">
        <v>2505948.25</v>
      </c>
      <c r="K2" s="73">
        <v>670498.25</v>
      </c>
      <c r="L2" s="74">
        <f t="shared" ref="L2:L65" si="1">J2+K2</f>
        <v>3176446.5</v>
      </c>
      <c r="M2" s="72"/>
      <c r="N2" s="73">
        <v>2505948.25</v>
      </c>
      <c r="O2" s="73">
        <v>670498.25</v>
      </c>
      <c r="P2" s="74">
        <f t="shared" ref="P2:P65" si="2">N2+O2</f>
        <v>3176446.5</v>
      </c>
      <c r="R2" s="73">
        <v>2505948.25</v>
      </c>
      <c r="S2" s="73">
        <v>670498.25</v>
      </c>
      <c r="T2" s="74">
        <f t="shared" ref="T2:T65" si="3">R2+S2</f>
        <v>3176446.5</v>
      </c>
      <c r="V2" s="73">
        <v>140333.1</v>
      </c>
      <c r="W2" s="73">
        <v>37547.9</v>
      </c>
      <c r="X2" s="74">
        <f t="shared" ref="X2:X65" si="4">V2+W2</f>
        <v>177881</v>
      </c>
      <c r="Z2" s="75">
        <f>F2+J2+N2+R2+V2</f>
        <v>10023793</v>
      </c>
      <c r="AA2" s="75">
        <f>G2+K2+O2+S2+W2</f>
        <v>2681992.9980000001</v>
      </c>
      <c r="AB2" s="76">
        <f>Z2+AA2</f>
        <v>12705785.998</v>
      </c>
    </row>
    <row r="3" spans="1:28" x14ac:dyDescent="0.3">
      <c r="A3" s="70" t="str">
        <f>VLOOKUP(B3,'[8]Addresses 22'!$A:$E,5,FALSE)</f>
        <v>010</v>
      </c>
      <c r="B3" s="104" t="s">
        <v>37</v>
      </c>
      <c r="C3" s="113" t="s">
        <v>38</v>
      </c>
      <c r="D3" s="71">
        <v>1</v>
      </c>
      <c r="E3" s="72"/>
      <c r="F3" s="73">
        <v>1844975.55</v>
      </c>
      <c r="G3" s="73">
        <v>785107.80800000008</v>
      </c>
      <c r="H3" s="74">
        <f t="shared" si="0"/>
        <v>2630083.358</v>
      </c>
      <c r="I3" s="72"/>
      <c r="J3" s="73">
        <v>1954423.25</v>
      </c>
      <c r="K3" s="73">
        <v>831682</v>
      </c>
      <c r="L3" s="74">
        <f t="shared" si="1"/>
        <v>2786105.25</v>
      </c>
      <c r="M3" s="72"/>
      <c r="N3" s="73">
        <v>1954423.25</v>
      </c>
      <c r="O3" s="73">
        <v>831682</v>
      </c>
      <c r="P3" s="74">
        <f t="shared" si="2"/>
        <v>2786105.25</v>
      </c>
      <c r="R3" s="73">
        <v>1954423.25</v>
      </c>
      <c r="S3" s="73">
        <v>831682</v>
      </c>
      <c r="T3" s="74">
        <f t="shared" si="3"/>
        <v>2786105.25</v>
      </c>
      <c r="V3" s="73">
        <v>109447.7</v>
      </c>
      <c r="W3" s="73">
        <v>46574.19</v>
      </c>
      <c r="X3" s="74">
        <f t="shared" si="4"/>
        <v>156021.89000000001</v>
      </c>
      <c r="Z3" s="75">
        <f>F3+J3+N3+R3+V3</f>
        <v>7817693</v>
      </c>
      <c r="AA3" s="75">
        <f>G3+K3+O3+S3+W3</f>
        <v>3326727.9980000001</v>
      </c>
      <c r="AB3" s="76">
        <f t="shared" ref="AB3:AB66" si="5">Z3+AA3</f>
        <v>11144420.998</v>
      </c>
    </row>
    <row r="4" spans="1:28" x14ac:dyDescent="0.3">
      <c r="A4" s="70" t="str">
        <f>VLOOKUP(B4,'[8]Addresses 22'!$A:$E,5,FALSE)</f>
        <v>010</v>
      </c>
      <c r="B4" s="104" t="s">
        <v>39</v>
      </c>
      <c r="C4" s="113" t="s">
        <v>40</v>
      </c>
      <c r="D4" s="71">
        <v>1</v>
      </c>
      <c r="E4" s="72"/>
      <c r="F4" s="73">
        <v>195537.33</v>
      </c>
      <c r="G4" s="73">
        <v>297943.39199999999</v>
      </c>
      <c r="H4" s="74">
        <f t="shared" si="0"/>
        <v>493480.72199999995</v>
      </c>
      <c r="I4" s="72"/>
      <c r="J4" s="73">
        <v>207137</v>
      </c>
      <c r="K4" s="73">
        <v>315618</v>
      </c>
      <c r="L4" s="74">
        <f t="shared" si="1"/>
        <v>522755</v>
      </c>
      <c r="M4" s="72"/>
      <c r="N4" s="73">
        <v>207137</v>
      </c>
      <c r="O4" s="73">
        <v>315618</v>
      </c>
      <c r="P4" s="74">
        <f t="shared" si="2"/>
        <v>522755</v>
      </c>
      <c r="R4" s="73">
        <v>207137</v>
      </c>
      <c r="S4" s="73">
        <v>315618</v>
      </c>
      <c r="T4" s="74">
        <f t="shared" si="3"/>
        <v>522755</v>
      </c>
      <c r="V4" s="73">
        <v>11599.67</v>
      </c>
      <c r="W4" s="73">
        <v>17674.61</v>
      </c>
      <c r="X4" s="74">
        <f t="shared" si="4"/>
        <v>29274.28</v>
      </c>
      <c r="Z4" s="75">
        <f>F4+J4+N4+R4+V4</f>
        <v>828548</v>
      </c>
      <c r="AA4" s="75">
        <f>G4+K4+O4+S4+W4</f>
        <v>1262472.0020000001</v>
      </c>
      <c r="AB4" s="76">
        <f t="shared" si="5"/>
        <v>2091020.0020000001</v>
      </c>
    </row>
    <row r="5" spans="1:28" x14ac:dyDescent="0.3">
      <c r="A5" s="70" t="str">
        <f>VLOOKUP(B5,'[8]Addresses 22'!$A:$E,5,FALSE)</f>
        <v>010</v>
      </c>
      <c r="B5" s="114" t="s">
        <v>41</v>
      </c>
      <c r="C5" s="113" t="s">
        <v>42</v>
      </c>
      <c r="D5" s="71">
        <v>1</v>
      </c>
      <c r="E5" s="72"/>
      <c r="F5" s="73">
        <v>8760.7900000000009</v>
      </c>
      <c r="G5" s="73">
        <v>246547.07600000003</v>
      </c>
      <c r="H5" s="74">
        <f t="shared" si="0"/>
        <v>255307.86600000004</v>
      </c>
      <c r="I5" s="72"/>
      <c r="J5" s="73">
        <v>9280.5</v>
      </c>
      <c r="K5" s="73">
        <v>261172.75</v>
      </c>
      <c r="L5" s="74">
        <f t="shared" si="1"/>
        <v>270453.25</v>
      </c>
      <c r="M5" s="72"/>
      <c r="N5" s="73">
        <v>9280.5</v>
      </c>
      <c r="O5" s="73">
        <v>261172.75</v>
      </c>
      <c r="P5" s="74">
        <f t="shared" si="2"/>
        <v>270453.25</v>
      </c>
      <c r="R5" s="73">
        <v>9280.5</v>
      </c>
      <c r="S5" s="73">
        <v>261172.75</v>
      </c>
      <c r="T5" s="74">
        <f t="shared" si="3"/>
        <v>270453.25</v>
      </c>
      <c r="V5" s="73">
        <v>519.71</v>
      </c>
      <c r="W5" s="73">
        <v>14625.67</v>
      </c>
      <c r="X5" s="74">
        <f t="shared" si="4"/>
        <v>15145.380000000001</v>
      </c>
      <c r="Z5" s="75">
        <f>F5+J5+N5+R5+V5</f>
        <v>37122</v>
      </c>
      <c r="AA5" s="75">
        <f>G5+K5+O5+S5+W5</f>
        <v>1044690.996</v>
      </c>
      <c r="AB5" s="76">
        <f t="shared" si="5"/>
        <v>1081812.996</v>
      </c>
    </row>
    <row r="6" spans="1:28" x14ac:dyDescent="0.3">
      <c r="A6" s="70" t="str">
        <f>VLOOKUP(B6,'[8]Addresses 22'!$A:$E,5,FALSE)</f>
        <v>634</v>
      </c>
      <c r="B6" s="115" t="s">
        <v>43</v>
      </c>
      <c r="C6" s="113" t="s">
        <v>44</v>
      </c>
      <c r="D6" s="71">
        <v>1</v>
      </c>
      <c r="E6" s="72"/>
      <c r="F6" s="73">
        <v>2134772.2200000002</v>
      </c>
      <c r="G6" s="73">
        <v>0</v>
      </c>
      <c r="H6" s="74">
        <f t="shared" si="0"/>
        <v>2134772.2200000002</v>
      </c>
      <c r="I6" s="72"/>
      <c r="J6" s="73">
        <v>2261411.25</v>
      </c>
      <c r="K6" s="73">
        <v>0</v>
      </c>
      <c r="L6" s="74">
        <f t="shared" si="1"/>
        <v>2261411.25</v>
      </c>
      <c r="M6" s="72"/>
      <c r="N6" s="73">
        <v>2261411.25</v>
      </c>
      <c r="O6" s="73">
        <v>0</v>
      </c>
      <c r="P6" s="74">
        <f t="shared" si="2"/>
        <v>2261411.25</v>
      </c>
      <c r="R6" s="73">
        <v>2261411.25</v>
      </c>
      <c r="S6" s="73">
        <v>0</v>
      </c>
      <c r="T6" s="74">
        <f t="shared" si="3"/>
        <v>2261411.25</v>
      </c>
      <c r="V6" s="73">
        <v>126639.03</v>
      </c>
      <c r="W6" s="73">
        <v>0</v>
      </c>
      <c r="X6" s="74">
        <f t="shared" si="4"/>
        <v>126639.03</v>
      </c>
      <c r="Z6" s="75">
        <f>F6+J6+N6+R6+V6</f>
        <v>9045645</v>
      </c>
      <c r="AA6" s="75">
        <f>G6+K6+O6+S6+W6</f>
        <v>0</v>
      </c>
      <c r="AB6" s="76">
        <f t="shared" si="5"/>
        <v>9045645</v>
      </c>
    </row>
    <row r="7" spans="1:28" x14ac:dyDescent="0.3">
      <c r="A7" s="70" t="str">
        <f>VLOOKUP(B7,'[8]Addresses 22'!$A:$E,5,FALSE)</f>
        <v>010</v>
      </c>
      <c r="B7" s="115" t="s">
        <v>45</v>
      </c>
      <c r="C7" s="113" t="s">
        <v>46</v>
      </c>
      <c r="D7" s="71">
        <v>1</v>
      </c>
      <c r="E7" s="72"/>
      <c r="F7" s="73">
        <v>126080.17</v>
      </c>
      <c r="G7" s="73">
        <v>140251.96800000002</v>
      </c>
      <c r="H7" s="74">
        <f t="shared" si="0"/>
        <v>266332.13800000004</v>
      </c>
      <c r="I7" s="72"/>
      <c r="J7" s="73">
        <v>133559.5</v>
      </c>
      <c r="K7" s="73">
        <v>148572</v>
      </c>
      <c r="L7" s="74">
        <f t="shared" si="1"/>
        <v>282131.5</v>
      </c>
      <c r="M7" s="72"/>
      <c r="N7" s="73">
        <v>133559.5</v>
      </c>
      <c r="O7" s="73">
        <v>148572</v>
      </c>
      <c r="P7" s="74">
        <f t="shared" si="2"/>
        <v>282131.5</v>
      </c>
      <c r="R7" s="73">
        <v>133559.5</v>
      </c>
      <c r="S7" s="73">
        <v>148572</v>
      </c>
      <c r="T7" s="74">
        <f t="shared" si="3"/>
        <v>282131.5</v>
      </c>
      <c r="V7" s="73">
        <v>7479.33</v>
      </c>
      <c r="W7" s="73">
        <v>8320.0300000000007</v>
      </c>
      <c r="X7" s="74">
        <f t="shared" si="4"/>
        <v>15799.36</v>
      </c>
      <c r="Z7" s="75">
        <f>F7+J7+N7+R7+V7</f>
        <v>534237.99999999988</v>
      </c>
      <c r="AA7" s="75">
        <f>G7+K7+O7+S7+W7</f>
        <v>594287.99800000002</v>
      </c>
      <c r="AB7" s="76">
        <f t="shared" si="5"/>
        <v>1128525.9979999999</v>
      </c>
    </row>
    <row r="8" spans="1:28" x14ac:dyDescent="0.3">
      <c r="A8" s="70" t="str">
        <f>VLOOKUP(B8,'[8]Addresses 22'!$A:$E,5,FALSE)</f>
        <v>010</v>
      </c>
      <c r="B8" s="102" t="s">
        <v>47</v>
      </c>
      <c r="C8" s="113" t="s">
        <v>48</v>
      </c>
      <c r="D8" s="71">
        <v>1</v>
      </c>
      <c r="E8" s="72"/>
      <c r="F8" s="73">
        <v>826134.28</v>
      </c>
      <c r="G8" s="73">
        <v>813745.9360000001</v>
      </c>
      <c r="H8" s="74">
        <f t="shared" si="0"/>
        <v>1639880.216</v>
      </c>
      <c r="I8" s="72"/>
      <c r="J8" s="73">
        <v>875142.25</v>
      </c>
      <c r="K8" s="73">
        <v>862019</v>
      </c>
      <c r="L8" s="74">
        <f t="shared" si="1"/>
        <v>1737161.25</v>
      </c>
      <c r="M8" s="72"/>
      <c r="N8" s="73">
        <v>875142.25</v>
      </c>
      <c r="O8" s="73">
        <v>862019</v>
      </c>
      <c r="P8" s="74">
        <f t="shared" si="2"/>
        <v>1737161.25</v>
      </c>
      <c r="R8" s="73">
        <v>875142.25</v>
      </c>
      <c r="S8" s="73">
        <v>862019</v>
      </c>
      <c r="T8" s="74">
        <f t="shared" si="3"/>
        <v>1737161.25</v>
      </c>
      <c r="V8" s="73">
        <v>49007.97</v>
      </c>
      <c r="W8" s="73">
        <v>48273.06</v>
      </c>
      <c r="X8" s="74">
        <f t="shared" si="4"/>
        <v>97281.03</v>
      </c>
      <c r="Z8" s="75">
        <f>F8+J8+N8+R8+V8</f>
        <v>3500569.0000000005</v>
      </c>
      <c r="AA8" s="75">
        <f>G8+K8+O8+S8+W8</f>
        <v>3448075.9960000003</v>
      </c>
      <c r="AB8" s="76">
        <f t="shared" si="5"/>
        <v>6948644.9960000012</v>
      </c>
    </row>
    <row r="9" spans="1:28" x14ac:dyDescent="0.3">
      <c r="A9" s="70" t="str">
        <f>VLOOKUP(B9,'[8]Addresses 22'!$A:$E,5,FALSE)</f>
        <v>010</v>
      </c>
      <c r="B9" s="104" t="s">
        <v>49</v>
      </c>
      <c r="C9" s="113" t="s">
        <v>50</v>
      </c>
      <c r="D9" s="71">
        <v>1</v>
      </c>
      <c r="E9" s="72"/>
      <c r="F9" s="73">
        <v>431893.22</v>
      </c>
      <c r="G9" s="73">
        <v>394790.94800000003</v>
      </c>
      <c r="H9" s="74">
        <f t="shared" si="0"/>
        <v>826684.16800000006</v>
      </c>
      <c r="I9" s="72"/>
      <c r="J9" s="73">
        <v>457514</v>
      </c>
      <c r="K9" s="73">
        <v>418210.75</v>
      </c>
      <c r="L9" s="74">
        <f t="shared" si="1"/>
        <v>875724.75</v>
      </c>
      <c r="M9" s="72"/>
      <c r="N9" s="73">
        <v>457514</v>
      </c>
      <c r="O9" s="73">
        <v>418210.75</v>
      </c>
      <c r="P9" s="74">
        <f t="shared" si="2"/>
        <v>875724.75</v>
      </c>
      <c r="R9" s="73">
        <v>457514</v>
      </c>
      <c r="S9" s="73">
        <v>418210.75</v>
      </c>
      <c r="T9" s="74">
        <f t="shared" si="3"/>
        <v>875724.75</v>
      </c>
      <c r="V9" s="73">
        <v>25620.78</v>
      </c>
      <c r="W9" s="73">
        <v>23419.8</v>
      </c>
      <c r="X9" s="74">
        <f t="shared" si="4"/>
        <v>49040.58</v>
      </c>
      <c r="Z9" s="75">
        <f>F9+J9+N9+R9+V9</f>
        <v>1830056</v>
      </c>
      <c r="AA9" s="75">
        <f>G9+K9+O9+S9+W9</f>
        <v>1672842.9980000001</v>
      </c>
      <c r="AB9" s="76">
        <f t="shared" si="5"/>
        <v>3502898.9980000001</v>
      </c>
    </row>
    <row r="10" spans="1:28" x14ac:dyDescent="0.3">
      <c r="A10" s="70" t="str">
        <f>VLOOKUP(B10,'[8]Addresses 22'!$A:$E,5,FALSE)</f>
        <v>010</v>
      </c>
      <c r="B10" s="104" t="s">
        <v>51</v>
      </c>
      <c r="C10" s="113" t="s">
        <v>52</v>
      </c>
      <c r="D10" s="71">
        <v>1</v>
      </c>
      <c r="E10" s="72"/>
      <c r="F10" s="73">
        <v>109215.84</v>
      </c>
      <c r="G10" s="73">
        <v>179679.30800000002</v>
      </c>
      <c r="H10" s="74">
        <f t="shared" si="0"/>
        <v>288895.14800000004</v>
      </c>
      <c r="I10" s="72"/>
      <c r="J10" s="73">
        <v>115694.75</v>
      </c>
      <c r="K10" s="73">
        <v>190338.25</v>
      </c>
      <c r="L10" s="74">
        <f t="shared" si="1"/>
        <v>306033</v>
      </c>
      <c r="M10" s="72"/>
      <c r="N10" s="73">
        <v>115694.75</v>
      </c>
      <c r="O10" s="73">
        <v>190338.25</v>
      </c>
      <c r="P10" s="74">
        <f t="shared" si="2"/>
        <v>306033</v>
      </c>
      <c r="R10" s="73">
        <v>115694.75</v>
      </c>
      <c r="S10" s="73">
        <v>190338.25</v>
      </c>
      <c r="T10" s="74">
        <f t="shared" si="3"/>
        <v>306033</v>
      </c>
      <c r="V10" s="73">
        <v>6478.91</v>
      </c>
      <c r="W10" s="73">
        <v>10658.94</v>
      </c>
      <c r="X10" s="74">
        <f t="shared" si="4"/>
        <v>17137.849999999999</v>
      </c>
      <c r="Z10" s="75">
        <f>F10+J10+N10+R10+V10</f>
        <v>462778.99999999994</v>
      </c>
      <c r="AA10" s="75">
        <f>G10+K10+O10+S10+W10</f>
        <v>761352.99799999991</v>
      </c>
      <c r="AB10" s="76">
        <f t="shared" si="5"/>
        <v>1224131.9979999999</v>
      </c>
    </row>
    <row r="11" spans="1:28" x14ac:dyDescent="0.3">
      <c r="A11" s="70" t="str">
        <f>VLOOKUP(B11,'[8]Addresses 22'!$A:$E,5,FALSE)</f>
        <v>010</v>
      </c>
      <c r="B11" s="102" t="s">
        <v>53</v>
      </c>
      <c r="C11" s="113" t="s">
        <v>54</v>
      </c>
      <c r="D11" s="71">
        <v>1</v>
      </c>
      <c r="E11" s="72"/>
      <c r="F11" s="73">
        <v>631867.11</v>
      </c>
      <c r="G11" s="73">
        <v>392312.00400000002</v>
      </c>
      <c r="H11" s="74">
        <f t="shared" si="0"/>
        <v>1024179.1140000001</v>
      </c>
      <c r="I11" s="72"/>
      <c r="J11" s="73">
        <v>669350.75</v>
      </c>
      <c r="K11" s="73">
        <v>415584.75</v>
      </c>
      <c r="L11" s="74">
        <f t="shared" si="1"/>
        <v>1084935.5</v>
      </c>
      <c r="M11" s="72"/>
      <c r="N11" s="73">
        <v>669350.75</v>
      </c>
      <c r="O11" s="73">
        <v>415584.75</v>
      </c>
      <c r="P11" s="74">
        <f t="shared" si="2"/>
        <v>1084935.5</v>
      </c>
      <c r="R11" s="73">
        <v>669350.75</v>
      </c>
      <c r="S11" s="73">
        <v>415584.75</v>
      </c>
      <c r="T11" s="74">
        <f t="shared" si="3"/>
        <v>1084935.5</v>
      </c>
      <c r="V11" s="73">
        <v>37483.64</v>
      </c>
      <c r="W11" s="73">
        <v>23272.75</v>
      </c>
      <c r="X11" s="74">
        <f t="shared" si="4"/>
        <v>60756.39</v>
      </c>
      <c r="Z11" s="75">
        <f>F11+J11+N11+R11+V11</f>
        <v>2677403</v>
      </c>
      <c r="AA11" s="75">
        <f>G11+K11+O11+S11+W11</f>
        <v>1662339.004</v>
      </c>
      <c r="AB11" s="76">
        <f t="shared" si="5"/>
        <v>4339742.0039999997</v>
      </c>
    </row>
    <row r="12" spans="1:28" x14ac:dyDescent="0.3">
      <c r="A12" s="70" t="str">
        <f>VLOOKUP(B12,'[8]Addresses 22'!$A:$E,5,FALSE)</f>
        <v>010</v>
      </c>
      <c r="B12" s="104" t="s">
        <v>55</v>
      </c>
      <c r="C12" s="113" t="s">
        <v>56</v>
      </c>
      <c r="D12" s="71">
        <v>1</v>
      </c>
      <c r="E12" s="72"/>
      <c r="F12" s="73">
        <v>65247.86</v>
      </c>
      <c r="G12" s="73">
        <v>156843.47600000002</v>
      </c>
      <c r="H12" s="74">
        <f t="shared" si="0"/>
        <v>222091.33600000001</v>
      </c>
      <c r="I12" s="72"/>
      <c r="J12" s="73">
        <v>69118.5</v>
      </c>
      <c r="K12" s="73">
        <v>166147.75</v>
      </c>
      <c r="L12" s="74">
        <f t="shared" si="1"/>
        <v>235266.25</v>
      </c>
      <c r="M12" s="72"/>
      <c r="N12" s="73">
        <v>69118.5</v>
      </c>
      <c r="O12" s="73">
        <v>166147.75</v>
      </c>
      <c r="P12" s="74">
        <f t="shared" si="2"/>
        <v>235266.25</v>
      </c>
      <c r="R12" s="73">
        <v>69118.5</v>
      </c>
      <c r="S12" s="73">
        <v>166147.75</v>
      </c>
      <c r="T12" s="74">
        <f t="shared" si="3"/>
        <v>235266.25</v>
      </c>
      <c r="V12" s="73">
        <v>3870.64</v>
      </c>
      <c r="W12" s="73">
        <v>9304.27</v>
      </c>
      <c r="X12" s="74">
        <f t="shared" si="4"/>
        <v>13174.91</v>
      </c>
      <c r="Z12" s="75">
        <f>F12+J12+N12+R12+V12</f>
        <v>276474</v>
      </c>
      <c r="AA12" s="75">
        <f>G12+K12+O12+S12+W12</f>
        <v>664590.99600000004</v>
      </c>
      <c r="AB12" s="76">
        <f t="shared" si="5"/>
        <v>941064.99600000004</v>
      </c>
    </row>
    <row r="13" spans="1:28" x14ac:dyDescent="0.3">
      <c r="A13" s="70" t="str">
        <f>VLOOKUP(B13,'[8]Addresses 22'!$A:$E,5,FALSE)</f>
        <v>010</v>
      </c>
      <c r="B13" s="104" t="s">
        <v>57</v>
      </c>
      <c r="C13" s="116" t="s">
        <v>58</v>
      </c>
      <c r="D13" s="77">
        <v>1</v>
      </c>
      <c r="E13" s="72"/>
      <c r="F13" s="73">
        <v>10867852.16</v>
      </c>
      <c r="G13" s="73">
        <v>1596880.3120000002</v>
      </c>
      <c r="H13" s="74">
        <f t="shared" si="0"/>
        <v>12464732.472000001</v>
      </c>
      <c r="I13" s="72"/>
      <c r="J13" s="73">
        <v>11512555.25</v>
      </c>
      <c r="K13" s="73">
        <v>1691610.5</v>
      </c>
      <c r="L13" s="74">
        <f t="shared" si="1"/>
        <v>13204165.75</v>
      </c>
      <c r="M13" s="72"/>
      <c r="N13" s="73">
        <v>11512555.25</v>
      </c>
      <c r="O13" s="73">
        <v>1691610.5</v>
      </c>
      <c r="P13" s="74">
        <f t="shared" si="2"/>
        <v>13204165.75</v>
      </c>
      <c r="R13" s="73">
        <v>11512555.25</v>
      </c>
      <c r="S13" s="73">
        <v>1691610.5</v>
      </c>
      <c r="T13" s="74">
        <f t="shared" si="3"/>
        <v>13204165.75</v>
      </c>
      <c r="V13" s="73">
        <v>644703.09</v>
      </c>
      <c r="W13" s="73">
        <v>94730.19</v>
      </c>
      <c r="X13" s="74">
        <f t="shared" si="4"/>
        <v>739433.28</v>
      </c>
      <c r="Z13" s="75">
        <f>F13+J13+N13+R13+V13</f>
        <v>46050221</v>
      </c>
      <c r="AA13" s="75">
        <f>G13+K13+O13+S13+W13</f>
        <v>6766442.0020000003</v>
      </c>
      <c r="AB13" s="76">
        <f t="shared" si="5"/>
        <v>52816663.002000004</v>
      </c>
    </row>
    <row r="14" spans="1:28" x14ac:dyDescent="0.3">
      <c r="A14" s="112" t="str">
        <f>VLOOKUP(B14,'[8]Addresses 22'!$A:$E,5,FALSE)</f>
        <v>010</v>
      </c>
      <c r="B14" s="104" t="s">
        <v>59</v>
      </c>
      <c r="C14" s="113" t="s">
        <v>60</v>
      </c>
      <c r="D14" s="71">
        <v>1</v>
      </c>
      <c r="E14" s="72"/>
      <c r="F14" s="73">
        <f>13820087.08+F81</f>
        <v>14777562.68</v>
      </c>
      <c r="G14" s="73">
        <v>2709271.0320000001</v>
      </c>
      <c r="H14" s="74">
        <f t="shared" si="0"/>
        <v>17486833.712000001</v>
      </c>
      <c r="I14" s="72"/>
      <c r="J14" s="73">
        <v>15654197.75</v>
      </c>
      <c r="K14" s="73">
        <v>2869990.5</v>
      </c>
      <c r="L14" s="74">
        <f t="shared" si="1"/>
        <v>18524188.25</v>
      </c>
      <c r="M14" s="72"/>
      <c r="N14" s="73">
        <v>15654197.75</v>
      </c>
      <c r="O14" s="73">
        <v>2869990.5</v>
      </c>
      <c r="P14" s="74">
        <f t="shared" si="2"/>
        <v>18524188.25</v>
      </c>
      <c r="R14" s="73">
        <v>15654197.75</v>
      </c>
      <c r="S14" s="73">
        <v>2869990.5</v>
      </c>
      <c r="T14" s="74">
        <f t="shared" si="3"/>
        <v>18524188.25</v>
      </c>
      <c r="V14" s="73">
        <v>876635.07000000007</v>
      </c>
      <c r="W14" s="73">
        <v>160719.47</v>
      </c>
      <c r="X14" s="74">
        <f t="shared" si="4"/>
        <v>1037354.54</v>
      </c>
      <c r="Z14" s="75">
        <f>F14+J14+N14+R14+V14</f>
        <v>62616791</v>
      </c>
      <c r="AA14" s="75">
        <f>G14+K14+O14+S14+W14</f>
        <v>11479962.002</v>
      </c>
      <c r="AB14" s="76">
        <f t="shared" si="5"/>
        <v>74096753.002000004</v>
      </c>
    </row>
    <row r="15" spans="1:28" x14ac:dyDescent="0.3">
      <c r="A15" s="112" t="str">
        <f>VLOOKUP(B15,'[8]Addresses 22'!$A:$E,5,FALSE)</f>
        <v>010</v>
      </c>
      <c r="B15" s="104" t="s">
        <v>61</v>
      </c>
      <c r="C15" s="113" t="s">
        <v>62</v>
      </c>
      <c r="D15" s="71">
        <v>1</v>
      </c>
      <c r="E15" s="72"/>
      <c r="F15" s="73">
        <v>1308800.54</v>
      </c>
      <c r="G15" s="73">
        <v>494564.19600000005</v>
      </c>
      <c r="H15" s="74">
        <f t="shared" si="0"/>
        <v>1803364.736</v>
      </c>
      <c r="I15" s="72"/>
      <c r="J15" s="73">
        <v>1386441.25</v>
      </c>
      <c r="K15" s="73">
        <v>523902.75</v>
      </c>
      <c r="L15" s="74">
        <f t="shared" si="1"/>
        <v>1910344</v>
      </c>
      <c r="M15" s="72"/>
      <c r="N15" s="73">
        <v>1386441.25</v>
      </c>
      <c r="O15" s="73">
        <v>523902.75</v>
      </c>
      <c r="P15" s="74">
        <f t="shared" si="2"/>
        <v>1910344</v>
      </c>
      <c r="R15" s="73">
        <v>1386441.25</v>
      </c>
      <c r="S15" s="73">
        <v>523902.75</v>
      </c>
      <c r="T15" s="74">
        <f t="shared" si="3"/>
        <v>1910344</v>
      </c>
      <c r="V15" s="73">
        <v>77640.710000000006</v>
      </c>
      <c r="W15" s="73">
        <v>29338.55</v>
      </c>
      <c r="X15" s="74">
        <f t="shared" si="4"/>
        <v>106979.26000000001</v>
      </c>
      <c r="Z15" s="75">
        <f>F15+J15+N15+R15+V15</f>
        <v>5545765</v>
      </c>
      <c r="AA15" s="75">
        <f>G15+K15+O15+S15+W15</f>
        <v>2095610.996</v>
      </c>
      <c r="AB15" s="76">
        <f t="shared" si="5"/>
        <v>7641375.9960000003</v>
      </c>
    </row>
    <row r="16" spans="1:28" x14ac:dyDescent="0.3">
      <c r="A16" s="70" t="str">
        <f>VLOOKUP(B16,'[8]Addresses 22'!$A:$E,5,FALSE)</f>
        <v>010</v>
      </c>
      <c r="B16" s="104" t="s">
        <v>63</v>
      </c>
      <c r="C16" s="113" t="s">
        <v>64</v>
      </c>
      <c r="D16" s="71">
        <v>1</v>
      </c>
      <c r="E16" s="72"/>
      <c r="F16" s="73">
        <v>1030764.93</v>
      </c>
      <c r="G16" s="73">
        <v>446788.12000000005</v>
      </c>
      <c r="H16" s="74">
        <f t="shared" si="0"/>
        <v>1477553.05</v>
      </c>
      <c r="I16" s="72"/>
      <c r="J16" s="73">
        <v>1091912</v>
      </c>
      <c r="K16" s="73">
        <v>473292.5</v>
      </c>
      <c r="L16" s="74">
        <f t="shared" si="1"/>
        <v>1565204.5</v>
      </c>
      <c r="M16" s="72"/>
      <c r="N16" s="73">
        <v>1091912</v>
      </c>
      <c r="O16" s="73">
        <v>473292.5</v>
      </c>
      <c r="P16" s="74">
        <f t="shared" si="2"/>
        <v>1565204.5</v>
      </c>
      <c r="R16" s="73">
        <v>1091912</v>
      </c>
      <c r="S16" s="73">
        <v>473292.5</v>
      </c>
      <c r="T16" s="74">
        <f t="shared" si="3"/>
        <v>1565204.5</v>
      </c>
      <c r="V16" s="73">
        <v>61147.07</v>
      </c>
      <c r="W16" s="73">
        <v>26504.38</v>
      </c>
      <c r="X16" s="74">
        <f t="shared" si="4"/>
        <v>87651.45</v>
      </c>
      <c r="Z16" s="75">
        <f>F16+J16+N16+R16+V16</f>
        <v>4367648</v>
      </c>
      <c r="AA16" s="75">
        <f>G16+K16+O16+S16+W16</f>
        <v>1893170</v>
      </c>
      <c r="AB16" s="76">
        <f t="shared" si="5"/>
        <v>6260818</v>
      </c>
    </row>
    <row r="17" spans="1:28" x14ac:dyDescent="0.3">
      <c r="A17" s="70" t="str">
        <f>VLOOKUP(B17,'[8]Addresses 22'!$A:$E,5,FALSE)</f>
        <v>010</v>
      </c>
      <c r="B17" s="117" t="s">
        <v>65</v>
      </c>
      <c r="C17" s="113" t="s">
        <v>66</v>
      </c>
      <c r="D17" s="71">
        <v>1</v>
      </c>
      <c r="E17" s="72"/>
      <c r="F17" s="73">
        <v>877.21</v>
      </c>
      <c r="G17" s="73">
        <v>767993.32400000002</v>
      </c>
      <c r="H17" s="74">
        <f t="shared" si="0"/>
        <v>768870.53399999999</v>
      </c>
      <c r="I17" s="72"/>
      <c r="J17" s="73">
        <v>929.25</v>
      </c>
      <c r="K17" s="73">
        <v>813552.25</v>
      </c>
      <c r="L17" s="74">
        <f t="shared" si="1"/>
        <v>814481.5</v>
      </c>
      <c r="M17" s="72"/>
      <c r="N17" s="73">
        <v>929.25</v>
      </c>
      <c r="O17" s="73">
        <v>813552.25</v>
      </c>
      <c r="P17" s="74">
        <f t="shared" si="2"/>
        <v>814481.5</v>
      </c>
      <c r="R17" s="73">
        <v>929.25</v>
      </c>
      <c r="S17" s="73">
        <v>813552.25</v>
      </c>
      <c r="T17" s="74">
        <f t="shared" si="3"/>
        <v>814481.5</v>
      </c>
      <c r="V17" s="73">
        <v>52.04</v>
      </c>
      <c r="W17" s="73">
        <v>45558.93</v>
      </c>
      <c r="X17" s="74">
        <f t="shared" si="4"/>
        <v>45610.97</v>
      </c>
      <c r="Z17" s="75">
        <f>F17+J17+N17+R17+V17</f>
        <v>3717</v>
      </c>
      <c r="AA17" s="75">
        <f>G17+K17+O17+S17+W17</f>
        <v>3254209.0040000002</v>
      </c>
      <c r="AB17" s="76">
        <f t="shared" si="5"/>
        <v>3257926.0040000002</v>
      </c>
    </row>
    <row r="18" spans="1:28" x14ac:dyDescent="0.3">
      <c r="A18" s="70" t="str">
        <f>VLOOKUP(B18,'[8]Addresses 22'!$A:$E,5,FALSE)</f>
        <v>010</v>
      </c>
      <c r="B18" s="104" t="s">
        <v>67</v>
      </c>
      <c r="C18" s="113" t="s">
        <v>68</v>
      </c>
      <c r="D18" s="71">
        <v>1</v>
      </c>
      <c r="E18" s="72"/>
      <c r="F18" s="73">
        <v>386577.44</v>
      </c>
      <c r="G18" s="73">
        <v>373785.29600000003</v>
      </c>
      <c r="H18" s="74">
        <f t="shared" si="0"/>
        <v>760362.73600000003</v>
      </c>
      <c r="I18" s="72"/>
      <c r="J18" s="73">
        <v>409510</v>
      </c>
      <c r="K18" s="73">
        <v>395959</v>
      </c>
      <c r="L18" s="74">
        <f t="shared" si="1"/>
        <v>805469</v>
      </c>
      <c r="M18" s="72"/>
      <c r="N18" s="73">
        <v>409510</v>
      </c>
      <c r="O18" s="73">
        <v>395959</v>
      </c>
      <c r="P18" s="74">
        <f t="shared" si="2"/>
        <v>805469</v>
      </c>
      <c r="R18" s="73">
        <v>409510</v>
      </c>
      <c r="S18" s="73">
        <v>395959</v>
      </c>
      <c r="T18" s="74">
        <f t="shared" si="3"/>
        <v>805469</v>
      </c>
      <c r="V18" s="73">
        <v>22932.560000000001</v>
      </c>
      <c r="W18" s="73">
        <v>22173.7</v>
      </c>
      <c r="X18" s="74">
        <f t="shared" si="4"/>
        <v>45106.26</v>
      </c>
      <c r="Z18" s="75">
        <f>F18+J18+N18+R18+V18</f>
        <v>1638040</v>
      </c>
      <c r="AA18" s="75">
        <f>G18+K18+O18+S18+W18</f>
        <v>1583835.996</v>
      </c>
      <c r="AB18" s="76">
        <f t="shared" si="5"/>
        <v>3221875.9960000003</v>
      </c>
    </row>
    <row r="19" spans="1:28" x14ac:dyDescent="0.3">
      <c r="A19" s="70" t="str">
        <f>VLOOKUP(B19,'[8]Addresses 22'!$A:$E,5,FALSE)</f>
        <v>010</v>
      </c>
      <c r="B19" s="104" t="s">
        <v>69</v>
      </c>
      <c r="C19" s="113" t="s">
        <v>70</v>
      </c>
      <c r="D19" s="71">
        <v>1</v>
      </c>
      <c r="E19" s="72"/>
      <c r="F19" s="73">
        <v>849781.01</v>
      </c>
      <c r="G19" s="73">
        <v>328288.98000000004</v>
      </c>
      <c r="H19" s="74">
        <f t="shared" si="0"/>
        <v>1178069.99</v>
      </c>
      <c r="I19" s="72"/>
      <c r="J19" s="73">
        <v>900191.75</v>
      </c>
      <c r="K19" s="73">
        <v>347763.75</v>
      </c>
      <c r="L19" s="74">
        <f t="shared" si="1"/>
        <v>1247955.5</v>
      </c>
      <c r="M19" s="72"/>
      <c r="N19" s="73">
        <v>900191.75</v>
      </c>
      <c r="O19" s="73">
        <v>347763.75</v>
      </c>
      <c r="P19" s="74">
        <f t="shared" si="2"/>
        <v>1247955.5</v>
      </c>
      <c r="R19" s="73">
        <v>900191.75</v>
      </c>
      <c r="S19" s="73">
        <v>347763.75</v>
      </c>
      <c r="T19" s="74">
        <f t="shared" si="3"/>
        <v>1247955.5</v>
      </c>
      <c r="V19" s="73">
        <v>50410.74</v>
      </c>
      <c r="W19" s="73">
        <v>19474.77</v>
      </c>
      <c r="X19" s="74">
        <f t="shared" si="4"/>
        <v>69885.509999999995</v>
      </c>
      <c r="Z19" s="75">
        <f>F19+J19+N19+R19+V19</f>
        <v>3600767</v>
      </c>
      <c r="AA19" s="75">
        <f>G19+K19+O19+S19+W19</f>
        <v>1391055</v>
      </c>
      <c r="AB19" s="76">
        <f t="shared" si="5"/>
        <v>4991822</v>
      </c>
    </row>
    <row r="20" spans="1:28" x14ac:dyDescent="0.3">
      <c r="A20" s="70" t="str">
        <f>VLOOKUP(B20,'[8]Addresses 22'!$A:$E,5,FALSE)</f>
        <v>010</v>
      </c>
      <c r="B20" s="104" t="s">
        <v>71</v>
      </c>
      <c r="C20" s="113" t="s">
        <v>72</v>
      </c>
      <c r="D20" s="71">
        <v>1</v>
      </c>
      <c r="E20" s="72"/>
      <c r="F20" s="73">
        <v>437887.62</v>
      </c>
      <c r="G20" s="73">
        <v>345064.56800000003</v>
      </c>
      <c r="H20" s="74">
        <f t="shared" si="0"/>
        <v>782952.18800000008</v>
      </c>
      <c r="I20" s="72"/>
      <c r="J20" s="73">
        <v>463864</v>
      </c>
      <c r="K20" s="73">
        <v>365534.5</v>
      </c>
      <c r="L20" s="74">
        <f t="shared" si="1"/>
        <v>829398.5</v>
      </c>
      <c r="M20" s="72"/>
      <c r="N20" s="73">
        <v>463864</v>
      </c>
      <c r="O20" s="73">
        <v>365534.5</v>
      </c>
      <c r="P20" s="74">
        <f t="shared" si="2"/>
        <v>829398.5</v>
      </c>
      <c r="R20" s="73">
        <v>463864</v>
      </c>
      <c r="S20" s="73">
        <v>365534.5</v>
      </c>
      <c r="T20" s="74">
        <f t="shared" si="3"/>
        <v>829398.5</v>
      </c>
      <c r="V20" s="73">
        <v>25976.38</v>
      </c>
      <c r="W20" s="73">
        <v>20469.93</v>
      </c>
      <c r="X20" s="74">
        <f t="shared" si="4"/>
        <v>46446.31</v>
      </c>
      <c r="Z20" s="75">
        <f>F20+J20+N20+R20+V20</f>
        <v>1855456</v>
      </c>
      <c r="AA20" s="75">
        <f>G20+K20+O20+S20+W20</f>
        <v>1462137.9979999999</v>
      </c>
      <c r="AB20" s="76">
        <f t="shared" si="5"/>
        <v>3317593.9979999997</v>
      </c>
    </row>
    <row r="21" spans="1:28" x14ac:dyDescent="0.3">
      <c r="A21" s="70" t="str">
        <f>VLOOKUP(B21,'[8]Addresses 22'!$A:$E,5,FALSE)</f>
        <v>010</v>
      </c>
      <c r="B21" s="104" t="s">
        <v>73</v>
      </c>
      <c r="C21" s="113" t="s">
        <v>74</v>
      </c>
      <c r="D21" s="71">
        <v>1</v>
      </c>
      <c r="E21" s="72"/>
      <c r="F21" s="73">
        <v>4372973.8</v>
      </c>
      <c r="G21" s="73">
        <v>1406054.9600000002</v>
      </c>
      <c r="H21" s="74">
        <f t="shared" si="0"/>
        <v>5779028.7599999998</v>
      </c>
      <c r="I21" s="72"/>
      <c r="J21" s="73">
        <v>4632387.5</v>
      </c>
      <c r="K21" s="73">
        <v>1489465</v>
      </c>
      <c r="L21" s="74">
        <f t="shared" si="1"/>
        <v>6121852.5</v>
      </c>
      <c r="M21" s="72"/>
      <c r="N21" s="73">
        <v>4632387.5</v>
      </c>
      <c r="O21" s="73">
        <v>1489465</v>
      </c>
      <c r="P21" s="74">
        <f t="shared" si="2"/>
        <v>6121852.5</v>
      </c>
      <c r="R21" s="73">
        <v>4632387.5</v>
      </c>
      <c r="S21" s="73">
        <v>1489465</v>
      </c>
      <c r="T21" s="74">
        <f t="shared" si="3"/>
        <v>6121852.5</v>
      </c>
      <c r="V21" s="73">
        <v>259413.7</v>
      </c>
      <c r="W21" s="73">
        <v>83410.039999999994</v>
      </c>
      <c r="X21" s="74">
        <f t="shared" si="4"/>
        <v>342823.74</v>
      </c>
      <c r="Z21" s="75">
        <f>F21+J21+N21+R21+V21</f>
        <v>18529550</v>
      </c>
      <c r="AA21" s="75">
        <f>G21+K21+O21+S21+W21</f>
        <v>5957860</v>
      </c>
      <c r="AB21" s="76">
        <f t="shared" si="5"/>
        <v>24487410</v>
      </c>
    </row>
    <row r="22" spans="1:28" x14ac:dyDescent="0.3">
      <c r="A22" s="70" t="str">
        <f>VLOOKUP(B22,'[8]Addresses 22'!$A:$E,5,FALSE)</f>
        <v>010</v>
      </c>
      <c r="B22" s="104" t="s">
        <v>75</v>
      </c>
      <c r="C22" s="113" t="s">
        <v>76</v>
      </c>
      <c r="D22" s="71">
        <v>1</v>
      </c>
      <c r="E22" s="72"/>
      <c r="F22" s="73">
        <v>846417.07</v>
      </c>
      <c r="G22" s="73">
        <v>561908.21200000006</v>
      </c>
      <c r="H22" s="74">
        <f t="shared" si="0"/>
        <v>1408325.2820000001</v>
      </c>
      <c r="I22" s="72"/>
      <c r="J22" s="73">
        <v>896628.25</v>
      </c>
      <c r="K22" s="73">
        <v>595241.75</v>
      </c>
      <c r="L22" s="74">
        <f t="shared" si="1"/>
        <v>1491870</v>
      </c>
      <c r="M22" s="72"/>
      <c r="N22" s="73">
        <v>896628.25</v>
      </c>
      <c r="O22" s="73">
        <v>595241.75</v>
      </c>
      <c r="P22" s="74">
        <f t="shared" si="2"/>
        <v>1491870</v>
      </c>
      <c r="R22" s="73">
        <v>896628.25</v>
      </c>
      <c r="S22" s="73">
        <v>595241.75</v>
      </c>
      <c r="T22" s="74">
        <f t="shared" si="3"/>
        <v>1491870</v>
      </c>
      <c r="V22" s="73">
        <v>50211.18</v>
      </c>
      <c r="W22" s="73">
        <v>33333.54</v>
      </c>
      <c r="X22" s="74">
        <f t="shared" si="4"/>
        <v>83544.72</v>
      </c>
      <c r="Z22" s="75">
        <f>F22+J22+N22+R22+V22</f>
        <v>3586513</v>
      </c>
      <c r="AA22" s="75">
        <f>G22+K22+O22+S22+W22</f>
        <v>2380967.0020000003</v>
      </c>
      <c r="AB22" s="76">
        <f t="shared" si="5"/>
        <v>5967480.0020000003</v>
      </c>
    </row>
    <row r="23" spans="1:28" x14ac:dyDescent="0.3">
      <c r="A23" s="70" t="str">
        <f>VLOOKUP(B23,'[8]Addresses 22'!$A:$E,5,FALSE)</f>
        <v>010</v>
      </c>
      <c r="B23" s="104" t="s">
        <v>77</v>
      </c>
      <c r="C23" s="113" t="s">
        <v>78</v>
      </c>
      <c r="D23" s="71">
        <v>1</v>
      </c>
      <c r="E23" s="72"/>
      <c r="F23" s="73">
        <v>620152.54</v>
      </c>
      <c r="G23" s="73">
        <v>407870.304</v>
      </c>
      <c r="H23" s="74">
        <f t="shared" si="0"/>
        <v>1028022.844</v>
      </c>
      <c r="I23" s="72"/>
      <c r="J23" s="73">
        <v>656941.25</v>
      </c>
      <c r="K23" s="73">
        <v>432066</v>
      </c>
      <c r="L23" s="74">
        <f t="shared" si="1"/>
        <v>1089007.25</v>
      </c>
      <c r="M23" s="72"/>
      <c r="N23" s="73">
        <v>656941.25</v>
      </c>
      <c r="O23" s="73">
        <v>432066</v>
      </c>
      <c r="P23" s="74">
        <f t="shared" si="2"/>
        <v>1089007.25</v>
      </c>
      <c r="R23" s="73">
        <v>656941.25</v>
      </c>
      <c r="S23" s="73">
        <v>432066</v>
      </c>
      <c r="T23" s="74">
        <f t="shared" si="3"/>
        <v>1089007.25</v>
      </c>
      <c r="V23" s="73">
        <v>36788.71</v>
      </c>
      <c r="W23" s="73">
        <v>24195.7</v>
      </c>
      <c r="X23" s="74">
        <f t="shared" si="4"/>
        <v>60984.41</v>
      </c>
      <c r="Z23" s="75">
        <f>F23+J23+N23+R23+V23</f>
        <v>2627765</v>
      </c>
      <c r="AA23" s="75">
        <f>G23+K23+O23+S23+W23</f>
        <v>1728264.004</v>
      </c>
      <c r="AB23" s="76">
        <f t="shared" si="5"/>
        <v>4356029.0039999997</v>
      </c>
    </row>
    <row r="24" spans="1:28" x14ac:dyDescent="0.3">
      <c r="A24" s="70" t="str">
        <f>VLOOKUP(B24,'[8]Addresses 22'!$A:$E,5,FALSE)</f>
        <v>634</v>
      </c>
      <c r="B24" s="110" t="s">
        <v>79</v>
      </c>
      <c r="C24" s="113" t="s">
        <v>80</v>
      </c>
      <c r="D24" s="71">
        <v>1</v>
      </c>
      <c r="E24" s="72"/>
      <c r="F24" s="73">
        <v>676135.04</v>
      </c>
      <c r="G24" s="73">
        <v>0</v>
      </c>
      <c r="H24" s="74">
        <f t="shared" si="0"/>
        <v>676135.04</v>
      </c>
      <c r="I24" s="72"/>
      <c r="J24" s="73">
        <v>716244.75</v>
      </c>
      <c r="K24" s="73">
        <v>0</v>
      </c>
      <c r="L24" s="74">
        <f t="shared" si="1"/>
        <v>716244.75</v>
      </c>
      <c r="M24" s="72"/>
      <c r="N24" s="73">
        <v>716244.75</v>
      </c>
      <c r="O24" s="73">
        <v>0</v>
      </c>
      <c r="P24" s="74">
        <f t="shared" si="2"/>
        <v>716244.75</v>
      </c>
      <c r="R24" s="73">
        <v>716244.75</v>
      </c>
      <c r="S24" s="73">
        <v>0</v>
      </c>
      <c r="T24" s="74">
        <f t="shared" si="3"/>
        <v>716244.75</v>
      </c>
      <c r="V24" s="73">
        <v>40109.71</v>
      </c>
      <c r="W24" s="73">
        <v>0</v>
      </c>
      <c r="X24" s="74">
        <f t="shared" si="4"/>
        <v>40109.71</v>
      </c>
      <c r="Z24" s="75">
        <f>F24+J24+N24+R24+V24</f>
        <v>2864979</v>
      </c>
      <c r="AA24" s="75">
        <f>G24+K24+O24+S24+W24</f>
        <v>0</v>
      </c>
      <c r="AB24" s="76">
        <f t="shared" si="5"/>
        <v>2864979</v>
      </c>
    </row>
    <row r="25" spans="1:28" x14ac:dyDescent="0.3">
      <c r="A25" s="70" t="str">
        <f>VLOOKUP(B25,'[8]Addresses 22'!$A:$E,5,FALSE)</f>
        <v>010</v>
      </c>
      <c r="B25" s="104" t="s">
        <v>81</v>
      </c>
      <c r="C25" s="113" t="s">
        <v>82</v>
      </c>
      <c r="D25" s="71">
        <v>1</v>
      </c>
      <c r="E25" s="72"/>
      <c r="F25" s="73">
        <v>82293.67</v>
      </c>
      <c r="G25" s="73">
        <v>307713.55600000004</v>
      </c>
      <c r="H25" s="74">
        <f t="shared" si="0"/>
        <v>390007.22600000002</v>
      </c>
      <c r="I25" s="72"/>
      <c r="J25" s="73">
        <v>87175.5</v>
      </c>
      <c r="K25" s="73">
        <v>325967.75</v>
      </c>
      <c r="L25" s="74">
        <f t="shared" si="1"/>
        <v>413143.25</v>
      </c>
      <c r="M25" s="72"/>
      <c r="N25" s="73">
        <v>87175.5</v>
      </c>
      <c r="O25" s="73">
        <v>325967.75</v>
      </c>
      <c r="P25" s="74">
        <f t="shared" si="2"/>
        <v>413143.25</v>
      </c>
      <c r="R25" s="73">
        <v>87175.5</v>
      </c>
      <c r="S25" s="73">
        <v>325967.75</v>
      </c>
      <c r="T25" s="74">
        <f t="shared" si="3"/>
        <v>413143.25</v>
      </c>
      <c r="V25" s="73">
        <v>4881.83</v>
      </c>
      <c r="W25" s="73">
        <v>18254.189999999999</v>
      </c>
      <c r="X25" s="74">
        <f t="shared" si="4"/>
        <v>23136.019999999997</v>
      </c>
      <c r="Z25" s="75">
        <f>F25+J25+N25+R25+V25</f>
        <v>348702</v>
      </c>
      <c r="AA25" s="75">
        <f>G25+K25+O25+S25+W25</f>
        <v>1303870.996</v>
      </c>
      <c r="AB25" s="76">
        <f t="shared" si="5"/>
        <v>1652572.996</v>
      </c>
    </row>
    <row r="26" spans="1:28" x14ac:dyDescent="0.3">
      <c r="A26" s="70" t="str">
        <f>VLOOKUP(B26,'[8]Addresses 22'!$A:$E,5,FALSE)</f>
        <v>010</v>
      </c>
      <c r="B26" s="104" t="s">
        <v>83</v>
      </c>
      <c r="C26" s="113" t="s">
        <v>84</v>
      </c>
      <c r="D26" s="71">
        <v>1</v>
      </c>
      <c r="E26" s="72"/>
      <c r="F26" s="73">
        <v>93613.18</v>
      </c>
      <c r="G26" s="73">
        <v>124845.88800000001</v>
      </c>
      <c r="H26" s="74">
        <f t="shared" si="0"/>
        <v>218459.068</v>
      </c>
      <c r="I26" s="72"/>
      <c r="J26" s="73">
        <v>99166.5</v>
      </c>
      <c r="K26" s="73">
        <v>132252</v>
      </c>
      <c r="L26" s="74">
        <f t="shared" si="1"/>
        <v>231418.5</v>
      </c>
      <c r="M26" s="72"/>
      <c r="N26" s="73">
        <v>99166.5</v>
      </c>
      <c r="O26" s="73">
        <v>132252</v>
      </c>
      <c r="P26" s="74">
        <f t="shared" si="2"/>
        <v>231418.5</v>
      </c>
      <c r="R26" s="73">
        <v>99166.5</v>
      </c>
      <c r="S26" s="73">
        <v>132252</v>
      </c>
      <c r="T26" s="74">
        <f t="shared" si="3"/>
        <v>231418.5</v>
      </c>
      <c r="V26" s="73">
        <v>5553.32</v>
      </c>
      <c r="W26" s="73">
        <v>7406.11</v>
      </c>
      <c r="X26" s="74">
        <f t="shared" si="4"/>
        <v>12959.43</v>
      </c>
      <c r="Z26" s="75">
        <f>F26+J26+N26+R26+V26</f>
        <v>396666</v>
      </c>
      <c r="AA26" s="75">
        <f>G26+K26+O26+S26+W26</f>
        <v>529007.99800000002</v>
      </c>
      <c r="AB26" s="76">
        <f t="shared" si="5"/>
        <v>925673.99800000002</v>
      </c>
    </row>
    <row r="27" spans="1:28" x14ac:dyDescent="0.3">
      <c r="A27" s="70" t="str">
        <f>VLOOKUP(B27,'[8]Addresses 22'!$A:$E,5,FALSE)</f>
        <v>010</v>
      </c>
      <c r="B27" s="104" t="s">
        <v>85</v>
      </c>
      <c r="C27" s="113" t="s">
        <v>86</v>
      </c>
      <c r="D27" s="71">
        <v>1</v>
      </c>
      <c r="E27" s="72"/>
      <c r="F27" s="73">
        <v>5822467.8600000003</v>
      </c>
      <c r="G27" s="73">
        <v>1874838.7520000001</v>
      </c>
      <c r="H27" s="74">
        <f t="shared" si="0"/>
        <v>7697306.6120000007</v>
      </c>
      <c r="I27" s="72"/>
      <c r="J27" s="73">
        <v>6167868.5</v>
      </c>
      <c r="K27" s="73">
        <v>1986058</v>
      </c>
      <c r="L27" s="74">
        <f t="shared" si="1"/>
        <v>8153926.5</v>
      </c>
      <c r="M27" s="72"/>
      <c r="N27" s="73">
        <v>6167868.5</v>
      </c>
      <c r="O27" s="73">
        <v>1986058</v>
      </c>
      <c r="P27" s="74">
        <f t="shared" si="2"/>
        <v>8153926.5</v>
      </c>
      <c r="R27" s="73">
        <v>6167868.5</v>
      </c>
      <c r="S27" s="73">
        <v>1986058</v>
      </c>
      <c r="T27" s="74">
        <f t="shared" si="3"/>
        <v>8153926.5</v>
      </c>
      <c r="V27" s="73">
        <v>345400.64</v>
      </c>
      <c r="W27" s="73">
        <v>111219.25</v>
      </c>
      <c r="X27" s="74">
        <f t="shared" si="4"/>
        <v>456619.89</v>
      </c>
      <c r="Z27" s="75">
        <f>F27+J27+N27+R27+V27</f>
        <v>24671474</v>
      </c>
      <c r="AA27" s="75">
        <f>G27+K27+O27+S27+W27</f>
        <v>7944232.0020000003</v>
      </c>
      <c r="AB27" s="76">
        <f t="shared" si="5"/>
        <v>32615706.002</v>
      </c>
    </row>
    <row r="28" spans="1:28" x14ac:dyDescent="0.3">
      <c r="A28" s="70" t="str">
        <f>VLOOKUP(B28,'[8]Addresses 22'!$A:$E,5,FALSE)</f>
        <v>010</v>
      </c>
      <c r="B28" s="104" t="s">
        <v>87</v>
      </c>
      <c r="C28" s="113" t="s">
        <v>88</v>
      </c>
      <c r="D28" s="71">
        <v>1</v>
      </c>
      <c r="E28" s="72"/>
      <c r="F28" s="73">
        <v>1029713.78</v>
      </c>
      <c r="G28" s="73">
        <v>551751.00800000003</v>
      </c>
      <c r="H28" s="74">
        <f t="shared" si="0"/>
        <v>1581464.7880000002</v>
      </c>
      <c r="I28" s="72"/>
      <c r="J28" s="73">
        <v>1090798.5</v>
      </c>
      <c r="K28" s="73">
        <v>584482</v>
      </c>
      <c r="L28" s="74">
        <f t="shared" si="1"/>
        <v>1675280.5</v>
      </c>
      <c r="M28" s="72"/>
      <c r="N28" s="73">
        <v>1090798.5</v>
      </c>
      <c r="O28" s="73">
        <v>584482</v>
      </c>
      <c r="P28" s="74">
        <f t="shared" si="2"/>
        <v>1675280.5</v>
      </c>
      <c r="R28" s="73">
        <v>1090798.5</v>
      </c>
      <c r="S28" s="73">
        <v>584482</v>
      </c>
      <c r="T28" s="74">
        <f t="shared" si="3"/>
        <v>1675280.5</v>
      </c>
      <c r="V28" s="73">
        <v>61084.72</v>
      </c>
      <c r="W28" s="73">
        <v>32730.99</v>
      </c>
      <c r="X28" s="74">
        <f t="shared" si="4"/>
        <v>93815.71</v>
      </c>
      <c r="Z28" s="75">
        <f>F28+J28+N28+R28+V28</f>
        <v>4363194</v>
      </c>
      <c r="AA28" s="75">
        <f>G28+K28+O28+S28+W28</f>
        <v>2337927.9980000001</v>
      </c>
      <c r="AB28" s="76">
        <f t="shared" si="5"/>
        <v>6701121.9979999997</v>
      </c>
    </row>
    <row r="29" spans="1:28" x14ac:dyDescent="0.3">
      <c r="A29" s="70" t="str">
        <f>VLOOKUP(B29,'[8]Addresses 22'!$A:$E,5,FALSE)</f>
        <v>010</v>
      </c>
      <c r="B29" s="104" t="s">
        <v>89</v>
      </c>
      <c r="C29" s="113" t="s">
        <v>90</v>
      </c>
      <c r="D29" s="71">
        <v>1</v>
      </c>
      <c r="E29" s="72"/>
      <c r="F29" s="73">
        <v>1483268.26</v>
      </c>
      <c r="G29" s="73">
        <v>925427.74400000006</v>
      </c>
      <c r="H29" s="74">
        <f t="shared" si="0"/>
        <v>2408696.0040000002</v>
      </c>
      <c r="I29" s="72"/>
      <c r="J29" s="73">
        <v>1571258.75</v>
      </c>
      <c r="K29" s="73">
        <v>980326</v>
      </c>
      <c r="L29" s="74">
        <f t="shared" si="1"/>
        <v>2551584.75</v>
      </c>
      <c r="M29" s="72"/>
      <c r="N29" s="73">
        <v>1571258.75</v>
      </c>
      <c r="O29" s="73">
        <v>980326</v>
      </c>
      <c r="P29" s="74">
        <f t="shared" si="2"/>
        <v>2551584.75</v>
      </c>
      <c r="R29" s="73">
        <v>1571258.75</v>
      </c>
      <c r="S29" s="73">
        <v>980326</v>
      </c>
      <c r="T29" s="74">
        <f t="shared" si="3"/>
        <v>2551584.75</v>
      </c>
      <c r="V29" s="73">
        <v>87990.49</v>
      </c>
      <c r="W29" s="73">
        <v>54898.26</v>
      </c>
      <c r="X29" s="74">
        <f t="shared" si="4"/>
        <v>142888.75</v>
      </c>
      <c r="Z29" s="75">
        <f>F29+J29+N29+R29+V29</f>
        <v>6285035</v>
      </c>
      <c r="AA29" s="75">
        <f>G29+K29+O29+S29+W29</f>
        <v>3921304.0039999997</v>
      </c>
      <c r="AB29" s="76">
        <f t="shared" si="5"/>
        <v>10206339.004000001</v>
      </c>
    </row>
    <row r="30" spans="1:28" x14ac:dyDescent="0.3">
      <c r="A30" s="70" t="str">
        <f>VLOOKUP(B30,'[8]Addresses 22'!$A:$E,5,FALSE)</f>
        <v>010</v>
      </c>
      <c r="B30" s="104" t="s">
        <v>91</v>
      </c>
      <c r="C30" s="113" t="s">
        <v>92</v>
      </c>
      <c r="D30" s="71">
        <v>1</v>
      </c>
      <c r="E30" s="72"/>
      <c r="F30" s="73">
        <v>1474044.2</v>
      </c>
      <c r="G30" s="73">
        <v>399098.65600000002</v>
      </c>
      <c r="H30" s="74">
        <f t="shared" si="0"/>
        <v>1873142.8559999999</v>
      </c>
      <c r="I30" s="72"/>
      <c r="J30" s="73">
        <v>1561487.5</v>
      </c>
      <c r="K30" s="73">
        <v>422774</v>
      </c>
      <c r="L30" s="74">
        <f t="shared" si="1"/>
        <v>1984261.5</v>
      </c>
      <c r="M30" s="72"/>
      <c r="N30" s="73">
        <v>1561487.5</v>
      </c>
      <c r="O30" s="73">
        <v>422774</v>
      </c>
      <c r="P30" s="74">
        <f t="shared" si="2"/>
        <v>1984261.5</v>
      </c>
      <c r="R30" s="73">
        <v>1561487.5</v>
      </c>
      <c r="S30" s="73">
        <v>422774</v>
      </c>
      <c r="T30" s="74">
        <f t="shared" si="3"/>
        <v>1984261.5</v>
      </c>
      <c r="V30" s="73">
        <v>87443.3</v>
      </c>
      <c r="W30" s="73">
        <v>23675.34</v>
      </c>
      <c r="X30" s="74">
        <f t="shared" si="4"/>
        <v>111118.64</v>
      </c>
      <c r="Z30" s="75">
        <f>F30+J30+N30+R30+V30</f>
        <v>6245950</v>
      </c>
      <c r="AA30" s="75">
        <f>G30+K30+O30+S30+W30</f>
        <v>1691095.996</v>
      </c>
      <c r="AB30" s="76">
        <f t="shared" si="5"/>
        <v>7937045.9960000003</v>
      </c>
    </row>
    <row r="31" spans="1:28" x14ac:dyDescent="0.3">
      <c r="A31" s="70" t="str">
        <f>VLOOKUP(B31,'[8]Addresses 22'!$A:$E,5,FALSE)</f>
        <v>634</v>
      </c>
      <c r="B31" s="104" t="s">
        <v>93</v>
      </c>
      <c r="C31" s="113" t="s">
        <v>94</v>
      </c>
      <c r="D31" s="71">
        <v>1</v>
      </c>
      <c r="E31" s="72"/>
      <c r="F31" s="73">
        <v>607996.18000000005</v>
      </c>
      <c r="G31" s="73">
        <v>0</v>
      </c>
      <c r="H31" s="74">
        <f t="shared" si="0"/>
        <v>607996.18000000005</v>
      </c>
      <c r="I31" s="72"/>
      <c r="J31" s="73">
        <v>644063.75</v>
      </c>
      <c r="K31" s="73">
        <v>0</v>
      </c>
      <c r="L31" s="74">
        <f t="shared" si="1"/>
        <v>644063.75</v>
      </c>
      <c r="M31" s="72"/>
      <c r="N31" s="73">
        <v>644063.75</v>
      </c>
      <c r="O31" s="73">
        <v>0</v>
      </c>
      <c r="P31" s="74">
        <f t="shared" si="2"/>
        <v>644063.75</v>
      </c>
      <c r="R31" s="73">
        <v>644063.75</v>
      </c>
      <c r="S31" s="73">
        <v>0</v>
      </c>
      <c r="T31" s="74">
        <f t="shared" si="3"/>
        <v>644063.75</v>
      </c>
      <c r="V31" s="73">
        <v>36067.57</v>
      </c>
      <c r="W31" s="73">
        <v>0</v>
      </c>
      <c r="X31" s="74">
        <f t="shared" si="4"/>
        <v>36067.57</v>
      </c>
      <c r="Z31" s="75">
        <f>F31+J31+N31+R31+V31</f>
        <v>2576255</v>
      </c>
      <c r="AA31" s="75">
        <f>G31+K31+O31+S31+W31</f>
        <v>0</v>
      </c>
      <c r="AB31" s="76">
        <f t="shared" si="5"/>
        <v>2576255</v>
      </c>
    </row>
    <row r="32" spans="1:28" x14ac:dyDescent="0.3">
      <c r="A32" s="70" t="str">
        <f>VLOOKUP(B32,'[8]Addresses 22'!$A:$E,5,FALSE)</f>
        <v>010</v>
      </c>
      <c r="B32" s="104" t="s">
        <v>95</v>
      </c>
      <c r="C32" s="113" t="s">
        <v>96</v>
      </c>
      <c r="D32" s="71">
        <v>1</v>
      </c>
      <c r="E32" s="72"/>
      <c r="F32" s="73">
        <v>3098511.02</v>
      </c>
      <c r="G32" s="73">
        <v>928094.30800000008</v>
      </c>
      <c r="H32" s="74">
        <f t="shared" si="0"/>
        <v>4026605.3280000002</v>
      </c>
      <c r="I32" s="72"/>
      <c r="J32" s="73">
        <v>3282321</v>
      </c>
      <c r="K32" s="73">
        <v>983150.75</v>
      </c>
      <c r="L32" s="74">
        <f t="shared" si="1"/>
        <v>4265471.75</v>
      </c>
      <c r="M32" s="72"/>
      <c r="N32" s="73">
        <v>3282321</v>
      </c>
      <c r="O32" s="73">
        <v>983150.75</v>
      </c>
      <c r="P32" s="74">
        <f t="shared" si="2"/>
        <v>4265471.75</v>
      </c>
      <c r="R32" s="73">
        <v>3282321</v>
      </c>
      <c r="S32" s="73">
        <v>983150.75</v>
      </c>
      <c r="T32" s="74">
        <f t="shared" si="3"/>
        <v>4265471.75</v>
      </c>
      <c r="V32" s="73">
        <v>183809.98</v>
      </c>
      <c r="W32" s="73">
        <v>55056.44</v>
      </c>
      <c r="X32" s="74">
        <f t="shared" si="4"/>
        <v>238866.42</v>
      </c>
      <c r="Z32" s="75">
        <f>F32+J32+N32+R32+V32</f>
        <v>13129284</v>
      </c>
      <c r="AA32" s="75">
        <f>G32+K32+O32+S32+W32</f>
        <v>3932602.9980000001</v>
      </c>
      <c r="AB32" s="76">
        <f t="shared" si="5"/>
        <v>17061886.998</v>
      </c>
    </row>
    <row r="33" spans="1:28" x14ac:dyDescent="0.3">
      <c r="A33" s="70" t="str">
        <f>VLOOKUP(B33,'[8]Addresses 22'!$A:$E,5,FALSE)</f>
        <v>010</v>
      </c>
      <c r="B33" s="104" t="s">
        <v>97</v>
      </c>
      <c r="C33" s="105" t="s">
        <v>98</v>
      </c>
      <c r="D33" s="71">
        <v>1</v>
      </c>
      <c r="E33" s="72"/>
      <c r="F33" s="73">
        <v>7607.93</v>
      </c>
      <c r="G33" s="73">
        <v>40701.268000000004</v>
      </c>
      <c r="H33" s="74">
        <f t="shared" si="0"/>
        <v>48309.198000000004</v>
      </c>
      <c r="I33" s="72"/>
      <c r="J33" s="73">
        <v>8059.25</v>
      </c>
      <c r="K33" s="73">
        <v>43115.75</v>
      </c>
      <c r="L33" s="74">
        <f t="shared" si="1"/>
        <v>51175</v>
      </c>
      <c r="M33" s="72"/>
      <c r="N33" s="73">
        <v>8059.25</v>
      </c>
      <c r="O33" s="73">
        <v>43115.75</v>
      </c>
      <c r="P33" s="74">
        <f t="shared" si="2"/>
        <v>51175</v>
      </c>
      <c r="R33" s="73">
        <v>8059.25</v>
      </c>
      <c r="S33" s="73">
        <v>43115.75</v>
      </c>
      <c r="T33" s="74">
        <f t="shared" si="3"/>
        <v>51175</v>
      </c>
      <c r="V33" s="73">
        <v>451.32</v>
      </c>
      <c r="W33" s="73">
        <v>2414.48</v>
      </c>
      <c r="X33" s="74">
        <f t="shared" si="4"/>
        <v>2865.8</v>
      </c>
      <c r="Z33" s="75">
        <f>F33+J33+N33+R33+V33</f>
        <v>32237</v>
      </c>
      <c r="AA33" s="75">
        <f>G33+K33+O33+S33+W33</f>
        <v>172462.99800000002</v>
      </c>
      <c r="AB33" s="76">
        <f t="shared" si="5"/>
        <v>204699.99800000002</v>
      </c>
    </row>
    <row r="34" spans="1:28" x14ac:dyDescent="0.3">
      <c r="A34" s="70" t="str">
        <f>VLOOKUP(B34,'[8]Addresses 22'!$A:$E,5,FALSE)</f>
        <v>012</v>
      </c>
      <c r="B34" s="118" t="s">
        <v>99</v>
      </c>
      <c r="C34" s="118" t="s">
        <v>100</v>
      </c>
      <c r="D34" s="71">
        <v>1</v>
      </c>
      <c r="E34" s="72"/>
      <c r="F34" s="73">
        <v>70448.600000000006</v>
      </c>
      <c r="G34" s="73">
        <v>0</v>
      </c>
      <c r="H34" s="74">
        <f t="shared" si="0"/>
        <v>70448.600000000006</v>
      </c>
      <c r="I34" s="72"/>
      <c r="J34" s="73">
        <v>74627.75</v>
      </c>
      <c r="K34" s="73">
        <v>0</v>
      </c>
      <c r="L34" s="74">
        <f t="shared" si="1"/>
        <v>74627.75</v>
      </c>
      <c r="M34" s="72"/>
      <c r="N34" s="73">
        <v>74627.75</v>
      </c>
      <c r="O34" s="73">
        <v>0</v>
      </c>
      <c r="P34" s="74">
        <f t="shared" si="2"/>
        <v>74627.75</v>
      </c>
      <c r="R34" s="73">
        <v>74627.75</v>
      </c>
      <c r="S34" s="73">
        <v>0</v>
      </c>
      <c r="T34" s="74">
        <f t="shared" si="3"/>
        <v>74627.75</v>
      </c>
      <c r="V34" s="73">
        <v>4179.1499999999996</v>
      </c>
      <c r="W34" s="73">
        <v>0</v>
      </c>
      <c r="X34" s="74">
        <f t="shared" si="4"/>
        <v>4179.1499999999996</v>
      </c>
      <c r="Z34" s="75">
        <f>F34+J34+N34+R34+V34</f>
        <v>298511</v>
      </c>
      <c r="AA34" s="75">
        <f>G34+K34+O34+S34+W34</f>
        <v>0</v>
      </c>
      <c r="AB34" s="76">
        <f t="shared" si="5"/>
        <v>298511</v>
      </c>
    </row>
    <row r="35" spans="1:28" x14ac:dyDescent="0.3">
      <c r="A35" s="70" t="str">
        <f>VLOOKUP(B35,'[8]Addresses 22'!$A:$E,5,FALSE)</f>
        <v>634</v>
      </c>
      <c r="B35" s="104" t="s">
        <v>101</v>
      </c>
      <c r="C35" s="113" t="s">
        <v>102</v>
      </c>
      <c r="D35" s="71">
        <v>1</v>
      </c>
      <c r="E35" s="72"/>
      <c r="F35" s="73">
        <v>1463622.91</v>
      </c>
      <c r="G35" s="73">
        <v>0</v>
      </c>
      <c r="H35" s="74">
        <f t="shared" si="0"/>
        <v>1463622.91</v>
      </c>
      <c r="I35" s="72"/>
      <c r="J35" s="73">
        <v>1550448</v>
      </c>
      <c r="K35" s="73">
        <v>0</v>
      </c>
      <c r="L35" s="74">
        <f t="shared" si="1"/>
        <v>1550448</v>
      </c>
      <c r="M35" s="72"/>
      <c r="N35" s="73">
        <v>1550448</v>
      </c>
      <c r="O35" s="73">
        <v>0</v>
      </c>
      <c r="P35" s="74">
        <f t="shared" si="2"/>
        <v>1550448</v>
      </c>
      <c r="R35" s="73">
        <v>1550448</v>
      </c>
      <c r="S35" s="73">
        <v>0</v>
      </c>
      <c r="T35" s="74">
        <f t="shared" si="3"/>
        <v>1550448</v>
      </c>
      <c r="V35" s="73">
        <v>86825.09</v>
      </c>
      <c r="W35" s="73">
        <v>0</v>
      </c>
      <c r="X35" s="74">
        <f t="shared" si="4"/>
        <v>86825.09</v>
      </c>
      <c r="Z35" s="75">
        <f>F35+J35+N35+R35+V35</f>
        <v>6201792</v>
      </c>
      <c r="AA35" s="75">
        <f>G35+K35+O35+S35+W35</f>
        <v>0</v>
      </c>
      <c r="AB35" s="76">
        <f t="shared" si="5"/>
        <v>6201792</v>
      </c>
    </row>
    <row r="36" spans="1:28" x14ac:dyDescent="0.3">
      <c r="A36" s="70" t="str">
        <f>VLOOKUP(B36,'[8]Addresses 22'!$A:$E,5,FALSE)</f>
        <v>634</v>
      </c>
      <c r="B36" s="119" t="s">
        <v>103</v>
      </c>
      <c r="C36" s="113" t="s">
        <v>104</v>
      </c>
      <c r="D36" s="71">
        <v>1</v>
      </c>
      <c r="E36" s="72"/>
      <c r="F36" s="73">
        <v>443277.86</v>
      </c>
      <c r="G36" s="73">
        <v>0</v>
      </c>
      <c r="H36" s="74">
        <f t="shared" si="0"/>
        <v>443277.86</v>
      </c>
      <c r="I36" s="72"/>
      <c r="J36" s="73">
        <v>469574</v>
      </c>
      <c r="K36" s="73">
        <v>0</v>
      </c>
      <c r="L36" s="74">
        <f t="shared" si="1"/>
        <v>469574</v>
      </c>
      <c r="M36" s="72"/>
      <c r="N36" s="73">
        <v>469574</v>
      </c>
      <c r="O36" s="73">
        <v>0</v>
      </c>
      <c r="P36" s="74">
        <f t="shared" si="2"/>
        <v>469574</v>
      </c>
      <c r="R36" s="73">
        <v>469574</v>
      </c>
      <c r="S36" s="73">
        <v>0</v>
      </c>
      <c r="T36" s="74">
        <f t="shared" si="3"/>
        <v>469574</v>
      </c>
      <c r="V36" s="73">
        <v>26296.14</v>
      </c>
      <c r="W36" s="73">
        <v>0</v>
      </c>
      <c r="X36" s="74">
        <f t="shared" si="4"/>
        <v>26296.14</v>
      </c>
      <c r="Z36" s="75">
        <f>F36+J36+N36+R36+V36</f>
        <v>1878295.9999999998</v>
      </c>
      <c r="AA36" s="75">
        <f>G36+K36+O36+S36+W36</f>
        <v>0</v>
      </c>
      <c r="AB36" s="76">
        <f t="shared" si="5"/>
        <v>1878295.9999999998</v>
      </c>
    </row>
    <row r="37" spans="1:28" x14ac:dyDescent="0.3">
      <c r="A37" s="70" t="str">
        <f>VLOOKUP(B37,'[8]Addresses 22'!$A:$E,5,FALSE)</f>
        <v>010</v>
      </c>
      <c r="B37" s="104" t="s">
        <v>105</v>
      </c>
      <c r="C37" s="113" t="s">
        <v>106</v>
      </c>
      <c r="D37" s="71">
        <v>1</v>
      </c>
      <c r="E37" s="72"/>
      <c r="F37" s="73">
        <v>22589884.84</v>
      </c>
      <c r="G37" s="73">
        <v>4241110.4520000005</v>
      </c>
      <c r="H37" s="74">
        <f t="shared" si="0"/>
        <v>26830995.291999999</v>
      </c>
      <c r="I37" s="72"/>
      <c r="J37" s="73">
        <v>23929962.75</v>
      </c>
      <c r="K37" s="73">
        <v>4492701.75</v>
      </c>
      <c r="L37" s="74">
        <f t="shared" si="1"/>
        <v>28422664.5</v>
      </c>
      <c r="M37" s="72"/>
      <c r="N37" s="73">
        <v>23929962.75</v>
      </c>
      <c r="O37" s="73">
        <v>4492701.75</v>
      </c>
      <c r="P37" s="74">
        <f t="shared" si="2"/>
        <v>28422664.5</v>
      </c>
      <c r="R37" s="73">
        <v>23929962.75</v>
      </c>
      <c r="S37" s="73">
        <v>4492701.75</v>
      </c>
      <c r="T37" s="74">
        <f t="shared" si="3"/>
        <v>28422664.5</v>
      </c>
      <c r="V37" s="73">
        <v>1340077.9099999999</v>
      </c>
      <c r="W37" s="73">
        <v>251591.3</v>
      </c>
      <c r="X37" s="74">
        <f t="shared" si="4"/>
        <v>1591669.21</v>
      </c>
      <c r="Z37" s="75">
        <f>F37+J37+N37+R37+V37</f>
        <v>95719851</v>
      </c>
      <c r="AA37" s="75">
        <f>G37+K37+O37+S37+W37</f>
        <v>17970807.002</v>
      </c>
      <c r="AB37" s="76">
        <f t="shared" si="5"/>
        <v>113690658.002</v>
      </c>
    </row>
    <row r="38" spans="1:28" x14ac:dyDescent="0.3">
      <c r="A38" s="70" t="str">
        <f>VLOOKUP(B38,'[8]Addresses 22'!$A:$E,5,FALSE)</f>
        <v>010</v>
      </c>
      <c r="B38" s="104" t="s">
        <v>107</v>
      </c>
      <c r="C38" s="113" t="s">
        <v>108</v>
      </c>
      <c r="D38" s="71">
        <v>1</v>
      </c>
      <c r="E38" s="72"/>
      <c r="F38" s="73">
        <v>1761693.04</v>
      </c>
      <c r="G38" s="73">
        <v>826391.52400000009</v>
      </c>
      <c r="H38" s="74">
        <f t="shared" si="0"/>
        <v>2588084.5640000002</v>
      </c>
      <c r="I38" s="72"/>
      <c r="J38" s="73">
        <v>1866200.25</v>
      </c>
      <c r="K38" s="73">
        <v>875414.75</v>
      </c>
      <c r="L38" s="74">
        <f t="shared" si="1"/>
        <v>2741615</v>
      </c>
      <c r="M38" s="72"/>
      <c r="N38" s="73">
        <v>1866200.25</v>
      </c>
      <c r="O38" s="73">
        <v>875414.75</v>
      </c>
      <c r="P38" s="74">
        <f t="shared" si="2"/>
        <v>2741615</v>
      </c>
      <c r="R38" s="73">
        <v>1866200.25</v>
      </c>
      <c r="S38" s="73">
        <v>875414.75</v>
      </c>
      <c r="T38" s="74">
        <f t="shared" si="3"/>
        <v>2741615</v>
      </c>
      <c r="V38" s="73">
        <v>104507.21</v>
      </c>
      <c r="W38" s="73">
        <v>49023.23</v>
      </c>
      <c r="X38" s="74">
        <f t="shared" si="4"/>
        <v>153530.44</v>
      </c>
      <c r="Z38" s="75">
        <f>F38+J38+N38+R38+V38</f>
        <v>7464801</v>
      </c>
      <c r="AA38" s="75">
        <f>G38+K38+O38+S38+W38</f>
        <v>3501659.0040000002</v>
      </c>
      <c r="AB38" s="76">
        <f t="shared" si="5"/>
        <v>10966460.004000001</v>
      </c>
    </row>
    <row r="39" spans="1:28" x14ac:dyDescent="0.3">
      <c r="A39" s="70" t="str">
        <f>VLOOKUP(B39,'[8]Addresses 22'!$A:$E,5,FALSE)</f>
        <v>010</v>
      </c>
      <c r="B39" s="104" t="s">
        <v>109</v>
      </c>
      <c r="C39" s="113" t="s">
        <v>110</v>
      </c>
      <c r="D39" s="71">
        <v>1</v>
      </c>
      <c r="E39" s="72"/>
      <c r="F39" s="73">
        <v>161824.95999999999</v>
      </c>
      <c r="G39" s="73">
        <v>197307.092</v>
      </c>
      <c r="H39" s="74">
        <f t="shared" si="0"/>
        <v>359132.05200000003</v>
      </c>
      <c r="I39" s="72"/>
      <c r="J39" s="73">
        <v>171424.75</v>
      </c>
      <c r="K39" s="73">
        <v>209011.75</v>
      </c>
      <c r="L39" s="74">
        <f t="shared" si="1"/>
        <v>380436.5</v>
      </c>
      <c r="M39" s="72"/>
      <c r="N39" s="73">
        <v>171424.75</v>
      </c>
      <c r="O39" s="73">
        <v>209011.75</v>
      </c>
      <c r="P39" s="74">
        <f t="shared" si="2"/>
        <v>380436.5</v>
      </c>
      <c r="R39" s="73">
        <v>171424.75</v>
      </c>
      <c r="S39" s="73">
        <v>209011.75</v>
      </c>
      <c r="T39" s="74">
        <f t="shared" si="3"/>
        <v>380436.5</v>
      </c>
      <c r="V39" s="73">
        <v>9599.7900000000009</v>
      </c>
      <c r="W39" s="73">
        <v>11704.66</v>
      </c>
      <c r="X39" s="74">
        <f t="shared" si="4"/>
        <v>21304.45</v>
      </c>
      <c r="Z39" s="75">
        <f>F39+J39+N39+R39+V39</f>
        <v>685699</v>
      </c>
      <c r="AA39" s="75">
        <f>G39+K39+O39+S39+W39</f>
        <v>836047.00199999998</v>
      </c>
      <c r="AB39" s="76">
        <f t="shared" si="5"/>
        <v>1521746.0019999999</v>
      </c>
    </row>
    <row r="40" spans="1:28" x14ac:dyDescent="0.3">
      <c r="A40" s="70" t="str">
        <f>VLOOKUP(B40,'[8]Addresses 22'!$A:$E,5,FALSE)</f>
        <v>010</v>
      </c>
      <c r="B40" s="104" t="s">
        <v>111</v>
      </c>
      <c r="C40" s="113" t="s">
        <v>112</v>
      </c>
      <c r="D40" s="71">
        <v>1</v>
      </c>
      <c r="E40" s="72"/>
      <c r="F40" s="73">
        <v>2984336.11</v>
      </c>
      <c r="G40" s="73">
        <v>1175892.1840000001</v>
      </c>
      <c r="H40" s="74">
        <f t="shared" si="0"/>
        <v>4160228.2939999998</v>
      </c>
      <c r="I40" s="72"/>
      <c r="J40" s="73">
        <v>3161373</v>
      </c>
      <c r="K40" s="73">
        <v>1245648.5</v>
      </c>
      <c r="L40" s="74">
        <f t="shared" si="1"/>
        <v>4407021.5</v>
      </c>
      <c r="M40" s="72"/>
      <c r="N40" s="73">
        <v>3161373</v>
      </c>
      <c r="O40" s="73">
        <v>1245648.5</v>
      </c>
      <c r="P40" s="74">
        <f t="shared" si="2"/>
        <v>4407021.5</v>
      </c>
      <c r="R40" s="73">
        <v>3161373</v>
      </c>
      <c r="S40" s="73">
        <v>1245648.5</v>
      </c>
      <c r="T40" s="74">
        <f t="shared" si="3"/>
        <v>4407021.5</v>
      </c>
      <c r="V40" s="73">
        <v>177036.89</v>
      </c>
      <c r="W40" s="73">
        <v>69756.320000000007</v>
      </c>
      <c r="X40" s="74">
        <f t="shared" si="4"/>
        <v>246793.21000000002</v>
      </c>
      <c r="Z40" s="75">
        <f>F40+J40+N40+R40+V40</f>
        <v>12645492</v>
      </c>
      <c r="AA40" s="75">
        <f>G40+K40+O40+S40+W40</f>
        <v>4982594.0040000007</v>
      </c>
      <c r="AB40" s="76">
        <f t="shared" si="5"/>
        <v>17628086.004000001</v>
      </c>
    </row>
    <row r="41" spans="1:28" x14ac:dyDescent="0.3">
      <c r="A41" s="78" t="str">
        <f>VLOOKUP(B41,'[8]Addresses 22'!$A:$E,5,FALSE)</f>
        <v>010</v>
      </c>
      <c r="B41" s="104" t="s">
        <v>113</v>
      </c>
      <c r="C41" s="113" t="s">
        <v>114</v>
      </c>
      <c r="D41" s="71">
        <v>1</v>
      </c>
      <c r="E41" s="72"/>
      <c r="F41" s="73">
        <v>1200729.3</v>
      </c>
      <c r="G41" s="73">
        <v>356067.83199999999</v>
      </c>
      <c r="H41" s="74">
        <f t="shared" si="0"/>
        <v>1556797.132</v>
      </c>
      <c r="I41" s="72"/>
      <c r="J41" s="73">
        <v>1271959</v>
      </c>
      <c r="K41" s="73">
        <v>377190.5</v>
      </c>
      <c r="L41" s="74">
        <f t="shared" si="1"/>
        <v>1649149.5</v>
      </c>
      <c r="M41" s="72"/>
      <c r="N41" s="73">
        <v>1271959</v>
      </c>
      <c r="O41" s="73">
        <v>377190.5</v>
      </c>
      <c r="P41" s="74">
        <f t="shared" si="2"/>
        <v>1649149.5</v>
      </c>
      <c r="R41" s="73">
        <v>1271959</v>
      </c>
      <c r="S41" s="73">
        <v>377190.5</v>
      </c>
      <c r="T41" s="74">
        <f t="shared" si="3"/>
        <v>1649149.5</v>
      </c>
      <c r="V41" s="73">
        <v>71229.7</v>
      </c>
      <c r="W41" s="73">
        <v>21122.67</v>
      </c>
      <c r="X41" s="74">
        <f t="shared" si="4"/>
        <v>92352.37</v>
      </c>
      <c r="Z41" s="75">
        <f>F41+J41+N41+R41+V41</f>
        <v>5087836</v>
      </c>
      <c r="AA41" s="75">
        <f>G41+K41+O41+S41+W41</f>
        <v>1508762.0019999999</v>
      </c>
      <c r="AB41" s="76">
        <f t="shared" si="5"/>
        <v>6596598.0020000003</v>
      </c>
    </row>
    <row r="42" spans="1:28" x14ac:dyDescent="0.3">
      <c r="A42" s="78" t="str">
        <f>VLOOKUP(B42,'[8]Addresses 22'!$A:$E,5,FALSE)</f>
        <v>010</v>
      </c>
      <c r="B42" s="104" t="s">
        <v>115</v>
      </c>
      <c r="C42" s="113" t="s">
        <v>116</v>
      </c>
      <c r="D42" s="71">
        <v>1</v>
      </c>
      <c r="E42" s="72"/>
      <c r="F42" s="73">
        <v>9657284.7300000004</v>
      </c>
      <c r="G42" s="73">
        <v>2733395.4240000001</v>
      </c>
      <c r="H42" s="74">
        <f t="shared" si="0"/>
        <v>12390680.154000001</v>
      </c>
      <c r="I42" s="72"/>
      <c r="J42" s="73">
        <v>10230174.5</v>
      </c>
      <c r="K42" s="73">
        <v>2895546</v>
      </c>
      <c r="L42" s="74">
        <f t="shared" si="1"/>
        <v>13125720.5</v>
      </c>
      <c r="M42" s="72"/>
      <c r="N42" s="73">
        <v>10230174.5</v>
      </c>
      <c r="O42" s="73">
        <v>2895546</v>
      </c>
      <c r="P42" s="74">
        <f t="shared" si="2"/>
        <v>13125720.5</v>
      </c>
      <c r="R42" s="73">
        <v>10230174.5</v>
      </c>
      <c r="S42" s="73">
        <v>2895546</v>
      </c>
      <c r="T42" s="74">
        <f t="shared" si="3"/>
        <v>13125720.5</v>
      </c>
      <c r="V42" s="73">
        <v>572889.77</v>
      </c>
      <c r="W42" s="73">
        <v>162150.57999999999</v>
      </c>
      <c r="X42" s="74">
        <f t="shared" si="4"/>
        <v>735040.35</v>
      </c>
      <c r="Z42" s="75">
        <f>F42+J42+N42+R42+V42</f>
        <v>40920698.000000007</v>
      </c>
      <c r="AA42" s="75">
        <f>G42+K42+O42+S42+W42</f>
        <v>11582184.004000001</v>
      </c>
      <c r="AB42" s="76">
        <f t="shared" si="5"/>
        <v>52502882.004000008</v>
      </c>
    </row>
    <row r="43" spans="1:28" x14ac:dyDescent="0.3">
      <c r="A43" s="70" t="str">
        <f>VLOOKUP(B43,'[8]Addresses 22'!$A:$E,5,FALSE)</f>
        <v>010</v>
      </c>
      <c r="B43" s="104" t="s">
        <v>117</v>
      </c>
      <c r="C43" s="113" t="s">
        <v>118</v>
      </c>
      <c r="D43" s="71">
        <v>1</v>
      </c>
      <c r="E43" s="72"/>
      <c r="F43" s="73">
        <v>166844.45000000001</v>
      </c>
      <c r="G43" s="73">
        <v>408544.79200000002</v>
      </c>
      <c r="H43" s="74">
        <f t="shared" si="0"/>
        <v>575389.24200000009</v>
      </c>
      <c r="I43" s="72"/>
      <c r="J43" s="73">
        <v>176742</v>
      </c>
      <c r="K43" s="73">
        <v>432780.5</v>
      </c>
      <c r="L43" s="74">
        <f t="shared" si="1"/>
        <v>609522.5</v>
      </c>
      <c r="M43" s="72"/>
      <c r="N43" s="73">
        <v>176742</v>
      </c>
      <c r="O43" s="73">
        <v>432780.5</v>
      </c>
      <c r="P43" s="74">
        <f t="shared" si="2"/>
        <v>609522.5</v>
      </c>
      <c r="R43" s="73">
        <v>176742</v>
      </c>
      <c r="S43" s="73">
        <v>432780.5</v>
      </c>
      <c r="T43" s="74">
        <f t="shared" si="3"/>
        <v>609522.5</v>
      </c>
      <c r="V43" s="73">
        <v>9897.5499999999993</v>
      </c>
      <c r="W43" s="73">
        <v>24235.71</v>
      </c>
      <c r="X43" s="74">
        <f t="shared" si="4"/>
        <v>34133.259999999995</v>
      </c>
      <c r="Z43" s="75">
        <f>F43+J43+N43+R43+V43</f>
        <v>706968</v>
      </c>
      <c r="AA43" s="75">
        <f>G43+K43+O43+S43+W43</f>
        <v>1731122.0019999999</v>
      </c>
      <c r="AB43" s="76">
        <f t="shared" si="5"/>
        <v>2438090.0019999999</v>
      </c>
    </row>
    <row r="44" spans="1:28" x14ac:dyDescent="0.3">
      <c r="A44" s="70" t="str">
        <f>VLOOKUP(B44,'[8]Addresses 22'!$A:$E,5,FALSE)</f>
        <v>010</v>
      </c>
      <c r="B44" s="104" t="s">
        <v>119</v>
      </c>
      <c r="C44" s="113" t="s">
        <v>120</v>
      </c>
      <c r="D44" s="71">
        <v>1</v>
      </c>
      <c r="E44" s="72"/>
      <c r="F44" s="73">
        <v>9234271.9600000009</v>
      </c>
      <c r="G44" s="73">
        <v>1120242.912</v>
      </c>
      <c r="H44" s="74">
        <f t="shared" si="0"/>
        <v>10354514.872000001</v>
      </c>
      <c r="I44" s="72"/>
      <c r="J44" s="73">
        <v>9782067.75</v>
      </c>
      <c r="K44" s="73">
        <v>1186698</v>
      </c>
      <c r="L44" s="74">
        <f t="shared" si="1"/>
        <v>10968765.75</v>
      </c>
      <c r="M44" s="72"/>
      <c r="N44" s="73">
        <v>9782067.75</v>
      </c>
      <c r="O44" s="73">
        <v>1186698</v>
      </c>
      <c r="P44" s="74">
        <f t="shared" si="2"/>
        <v>10968765.75</v>
      </c>
      <c r="R44" s="73">
        <v>9782067.75</v>
      </c>
      <c r="S44" s="73">
        <v>1186698</v>
      </c>
      <c r="T44" s="74">
        <f t="shared" si="3"/>
        <v>10968765.75</v>
      </c>
      <c r="V44" s="73">
        <v>547795.79</v>
      </c>
      <c r="W44" s="73">
        <v>66455.09</v>
      </c>
      <c r="X44" s="74">
        <f t="shared" si="4"/>
        <v>614250.88</v>
      </c>
      <c r="Z44" s="75">
        <f>F44+J44+N44+R44+V44</f>
        <v>39128271</v>
      </c>
      <c r="AA44" s="75">
        <f>G44+K44+O44+S44+W44</f>
        <v>4746792.0020000003</v>
      </c>
      <c r="AB44" s="76">
        <f t="shared" si="5"/>
        <v>43875063.002000004</v>
      </c>
    </row>
    <row r="45" spans="1:28" x14ac:dyDescent="0.3">
      <c r="A45" s="70" t="str">
        <f>VLOOKUP(B45,'[8]Addresses 22'!$A:$E,5,FALSE)</f>
        <v>010</v>
      </c>
      <c r="B45" s="104" t="s">
        <v>121</v>
      </c>
      <c r="C45" s="113" t="s">
        <v>122</v>
      </c>
      <c r="D45" s="71">
        <v>1</v>
      </c>
      <c r="E45" s="72"/>
      <c r="F45" s="73">
        <v>308026.96000000002</v>
      </c>
      <c r="G45" s="73">
        <v>256574.00800000003</v>
      </c>
      <c r="H45" s="74">
        <f t="shared" si="0"/>
        <v>564600.96800000011</v>
      </c>
      <c r="I45" s="72"/>
      <c r="J45" s="73">
        <v>326299.75</v>
      </c>
      <c r="K45" s="73">
        <v>271794.5</v>
      </c>
      <c r="L45" s="74">
        <f t="shared" si="1"/>
        <v>598094.25</v>
      </c>
      <c r="M45" s="72"/>
      <c r="N45" s="73">
        <v>326299.75</v>
      </c>
      <c r="O45" s="73">
        <v>271794.5</v>
      </c>
      <c r="P45" s="74">
        <f t="shared" si="2"/>
        <v>598094.25</v>
      </c>
      <c r="R45" s="73">
        <v>326299.75</v>
      </c>
      <c r="S45" s="73">
        <v>271794.5</v>
      </c>
      <c r="T45" s="74">
        <f t="shared" si="3"/>
        <v>598094.25</v>
      </c>
      <c r="V45" s="73">
        <v>18272.79</v>
      </c>
      <c r="W45" s="73">
        <v>15220.49</v>
      </c>
      <c r="X45" s="74">
        <f t="shared" si="4"/>
        <v>33493.279999999999</v>
      </c>
      <c r="Z45" s="75">
        <f>F45+J45+N45+R45+V45</f>
        <v>1305199</v>
      </c>
      <c r="AA45" s="75">
        <f>G45+K45+O45+S45+W45</f>
        <v>1087177.9979999999</v>
      </c>
      <c r="AB45" s="76">
        <f t="shared" si="5"/>
        <v>2392376.9979999997</v>
      </c>
    </row>
    <row r="46" spans="1:28" x14ac:dyDescent="0.3">
      <c r="A46" s="70" t="str">
        <f>VLOOKUP(B46,'[8]Addresses 22'!$A:$E,5,FALSE)</f>
        <v>012</v>
      </c>
      <c r="B46" s="104" t="s">
        <v>123</v>
      </c>
      <c r="C46" s="113" t="s">
        <v>124</v>
      </c>
      <c r="D46" s="71">
        <v>1</v>
      </c>
      <c r="E46" s="72"/>
      <c r="F46" s="73">
        <v>300532.78000000003</v>
      </c>
      <c r="G46" s="73">
        <v>0</v>
      </c>
      <c r="H46" s="74">
        <f t="shared" si="0"/>
        <v>300532.78000000003</v>
      </c>
      <c r="I46" s="72"/>
      <c r="J46" s="73">
        <v>318361</v>
      </c>
      <c r="K46" s="73">
        <v>0</v>
      </c>
      <c r="L46" s="74">
        <f t="shared" si="1"/>
        <v>318361</v>
      </c>
      <c r="M46" s="72"/>
      <c r="N46" s="73">
        <v>318361</v>
      </c>
      <c r="O46" s="73">
        <v>0</v>
      </c>
      <c r="P46" s="74">
        <f t="shared" si="2"/>
        <v>318361</v>
      </c>
      <c r="R46" s="73">
        <v>318361</v>
      </c>
      <c r="S46" s="73">
        <v>0</v>
      </c>
      <c r="T46" s="74">
        <f t="shared" si="3"/>
        <v>318361</v>
      </c>
      <c r="V46" s="73">
        <v>17828.22</v>
      </c>
      <c r="W46" s="73">
        <v>0</v>
      </c>
      <c r="X46" s="74">
        <f t="shared" si="4"/>
        <v>17828.22</v>
      </c>
      <c r="Z46" s="75">
        <f>F46+J46+N46+R46+V46</f>
        <v>1273444</v>
      </c>
      <c r="AA46" s="75">
        <f>G46+K46+O46+S46+W46</f>
        <v>0</v>
      </c>
      <c r="AB46" s="76">
        <f t="shared" si="5"/>
        <v>1273444</v>
      </c>
    </row>
    <row r="47" spans="1:28" x14ac:dyDescent="0.3">
      <c r="A47" s="70" t="str">
        <f>VLOOKUP(B47,'[8]Addresses 22'!$A:$E,5,FALSE)</f>
        <v>010</v>
      </c>
      <c r="B47" s="104" t="s">
        <v>125</v>
      </c>
      <c r="C47" s="113" t="s">
        <v>126</v>
      </c>
      <c r="D47" s="71">
        <v>1</v>
      </c>
      <c r="E47" s="72"/>
      <c r="F47" s="73">
        <v>783582.07</v>
      </c>
      <c r="G47" s="73">
        <v>357278.74800000002</v>
      </c>
      <c r="H47" s="74">
        <f t="shared" si="0"/>
        <v>1140860.818</v>
      </c>
      <c r="I47" s="72"/>
      <c r="J47" s="73">
        <v>830065.75</v>
      </c>
      <c r="K47" s="73">
        <v>378473.25</v>
      </c>
      <c r="L47" s="74">
        <f t="shared" si="1"/>
        <v>1208539</v>
      </c>
      <c r="M47" s="72"/>
      <c r="N47" s="73">
        <v>830065.75</v>
      </c>
      <c r="O47" s="73">
        <v>378473.25</v>
      </c>
      <c r="P47" s="74">
        <f t="shared" si="2"/>
        <v>1208539</v>
      </c>
      <c r="R47" s="73">
        <v>830065.75</v>
      </c>
      <c r="S47" s="73">
        <v>378473.25</v>
      </c>
      <c r="T47" s="74">
        <f t="shared" si="3"/>
        <v>1208539</v>
      </c>
      <c r="V47" s="73">
        <v>46483.68</v>
      </c>
      <c r="W47" s="73">
        <v>21194.5</v>
      </c>
      <c r="X47" s="74">
        <f t="shared" si="4"/>
        <v>67678.179999999993</v>
      </c>
      <c r="Z47" s="75">
        <f>F47+J47+N47+R47+V47</f>
        <v>3320263</v>
      </c>
      <c r="AA47" s="75">
        <f>G47+K47+O47+S47+W47</f>
        <v>1513892.9980000001</v>
      </c>
      <c r="AB47" s="76">
        <f t="shared" si="5"/>
        <v>4834155.9979999997</v>
      </c>
    </row>
    <row r="48" spans="1:28" x14ac:dyDescent="0.3">
      <c r="A48" s="70" t="str">
        <f>VLOOKUP(B48,'[8]Addresses 22'!$A:$E,5,FALSE)</f>
        <v>010</v>
      </c>
      <c r="B48" s="104" t="s">
        <v>127</v>
      </c>
      <c r="C48" s="113" t="s">
        <v>128</v>
      </c>
      <c r="D48" s="71">
        <v>1</v>
      </c>
      <c r="E48" s="72"/>
      <c r="F48" s="73">
        <v>1213476.8400000001</v>
      </c>
      <c r="G48" s="73">
        <v>1013328.0680000001</v>
      </c>
      <c r="H48" s="74">
        <f t="shared" si="0"/>
        <v>2226804.9080000003</v>
      </c>
      <c r="I48" s="72"/>
      <c r="J48" s="73">
        <v>1285462.75</v>
      </c>
      <c r="K48" s="73">
        <v>1073440.75</v>
      </c>
      <c r="L48" s="74">
        <f t="shared" si="1"/>
        <v>2358903.5</v>
      </c>
      <c r="M48" s="72"/>
      <c r="N48" s="73">
        <v>1285462.75</v>
      </c>
      <c r="O48" s="73">
        <v>1073440.75</v>
      </c>
      <c r="P48" s="74">
        <f t="shared" si="2"/>
        <v>2358903.5</v>
      </c>
      <c r="R48" s="73">
        <v>1285462.75</v>
      </c>
      <c r="S48" s="73">
        <v>1073440.75</v>
      </c>
      <c r="T48" s="74">
        <f t="shared" si="3"/>
        <v>2358903.5</v>
      </c>
      <c r="V48" s="73">
        <v>71985.91</v>
      </c>
      <c r="W48" s="73">
        <v>60112.68</v>
      </c>
      <c r="X48" s="74">
        <f t="shared" si="4"/>
        <v>132098.59</v>
      </c>
      <c r="Z48" s="75">
        <f>F48+J48+N48+R48+V48</f>
        <v>5141851</v>
      </c>
      <c r="AA48" s="75">
        <f>G48+K48+O48+S48+W48</f>
        <v>4293762.9979999997</v>
      </c>
      <c r="AB48" s="76">
        <f t="shared" si="5"/>
        <v>9435613.9979999997</v>
      </c>
    </row>
    <row r="49" spans="1:28" x14ac:dyDescent="0.3">
      <c r="A49" s="70" t="str">
        <f>VLOOKUP(B49,'[8]Addresses 22'!$A:$E,5,FALSE)</f>
        <v>010</v>
      </c>
      <c r="B49" s="104" t="s">
        <v>129</v>
      </c>
      <c r="C49" s="113" t="s">
        <v>130</v>
      </c>
      <c r="D49" s="71">
        <v>1</v>
      </c>
      <c r="E49" s="72"/>
      <c r="F49" s="73">
        <v>235662.99</v>
      </c>
      <c r="G49" s="73">
        <v>703856.54800000007</v>
      </c>
      <c r="H49" s="74">
        <f t="shared" si="0"/>
        <v>939519.53800000006</v>
      </c>
      <c r="I49" s="72"/>
      <c r="J49" s="73">
        <v>249643</v>
      </c>
      <c r="K49" s="73">
        <v>745610.75</v>
      </c>
      <c r="L49" s="74">
        <f t="shared" si="1"/>
        <v>995253.75</v>
      </c>
      <c r="M49" s="72"/>
      <c r="N49" s="73">
        <v>249643</v>
      </c>
      <c r="O49" s="73">
        <v>745610.75</v>
      </c>
      <c r="P49" s="74">
        <f t="shared" si="2"/>
        <v>995253.75</v>
      </c>
      <c r="R49" s="73">
        <v>249643</v>
      </c>
      <c r="S49" s="73">
        <v>745610.75</v>
      </c>
      <c r="T49" s="74">
        <f t="shared" si="3"/>
        <v>995253.75</v>
      </c>
      <c r="V49" s="73">
        <v>13980.01</v>
      </c>
      <c r="W49" s="73">
        <v>41754.199999999997</v>
      </c>
      <c r="X49" s="74">
        <f t="shared" si="4"/>
        <v>55734.21</v>
      </c>
      <c r="Z49" s="75">
        <f>F49+J49+N49+R49+V49</f>
        <v>998572</v>
      </c>
      <c r="AA49" s="75">
        <f>G49+K49+O49+S49+W49</f>
        <v>2982442.9980000001</v>
      </c>
      <c r="AB49" s="76">
        <f t="shared" si="5"/>
        <v>3981014.9980000001</v>
      </c>
    </row>
    <row r="50" spans="1:28" x14ac:dyDescent="0.3">
      <c r="A50" s="70" t="str">
        <f>VLOOKUP(B50,'[8]Addresses 22'!$A:$E,5,FALSE)</f>
        <v>012</v>
      </c>
      <c r="B50" s="104" t="s">
        <v>131</v>
      </c>
      <c r="C50" s="113" t="s">
        <v>132</v>
      </c>
      <c r="D50" s="71">
        <v>1</v>
      </c>
      <c r="E50" s="72"/>
      <c r="F50" s="73">
        <v>655952.09</v>
      </c>
      <c r="G50" s="73">
        <v>0</v>
      </c>
      <c r="H50" s="74">
        <f t="shared" si="0"/>
        <v>655952.09</v>
      </c>
      <c r="I50" s="72"/>
      <c r="J50" s="73">
        <v>694864.5</v>
      </c>
      <c r="K50" s="73">
        <v>0</v>
      </c>
      <c r="L50" s="74">
        <f t="shared" si="1"/>
        <v>694864.5</v>
      </c>
      <c r="M50" s="72"/>
      <c r="N50" s="73">
        <v>694864.5</v>
      </c>
      <c r="O50" s="73">
        <v>0</v>
      </c>
      <c r="P50" s="74">
        <f t="shared" si="2"/>
        <v>694864.5</v>
      </c>
      <c r="R50" s="73">
        <v>694864.5</v>
      </c>
      <c r="S50" s="73">
        <v>0</v>
      </c>
      <c r="T50" s="74">
        <f t="shared" si="3"/>
        <v>694864.5</v>
      </c>
      <c r="V50" s="73">
        <v>38912.410000000003</v>
      </c>
      <c r="W50" s="73">
        <v>0</v>
      </c>
      <c r="X50" s="74">
        <f t="shared" si="4"/>
        <v>38912.410000000003</v>
      </c>
      <c r="Z50" s="75">
        <f>F50+J50+N50+R50+V50</f>
        <v>2779458</v>
      </c>
      <c r="AA50" s="75">
        <f>G50+K50+O50+S50+W50</f>
        <v>0</v>
      </c>
      <c r="AB50" s="76">
        <f t="shared" si="5"/>
        <v>2779458</v>
      </c>
    </row>
    <row r="51" spans="1:28" x14ac:dyDescent="0.3">
      <c r="A51" s="70" t="str">
        <f>VLOOKUP(B51,'[8]Addresses 22'!$A:$E,5,FALSE)</f>
        <v>634</v>
      </c>
      <c r="B51" s="104" t="s">
        <v>133</v>
      </c>
      <c r="C51" s="113" t="s">
        <v>134</v>
      </c>
      <c r="D51" s="71">
        <v>1</v>
      </c>
      <c r="E51" s="72"/>
      <c r="F51" s="73">
        <f>2169797.45-F81</f>
        <v>1212321.8500000001</v>
      </c>
      <c r="G51" s="73">
        <v>0</v>
      </c>
      <c r="H51" s="74">
        <f t="shared" si="0"/>
        <v>1212321.8500000001</v>
      </c>
      <c r="I51" s="72"/>
      <c r="J51" s="73">
        <v>1284239.25</v>
      </c>
      <c r="K51" s="73">
        <v>0</v>
      </c>
      <c r="L51" s="74">
        <f t="shared" si="1"/>
        <v>1284239.25</v>
      </c>
      <c r="M51" s="72"/>
      <c r="N51" s="73">
        <v>1284239.25</v>
      </c>
      <c r="O51" s="73">
        <v>0</v>
      </c>
      <c r="P51" s="74">
        <f t="shared" si="2"/>
        <v>1284239.25</v>
      </c>
      <c r="R51" s="73">
        <v>1284239.25</v>
      </c>
      <c r="S51" s="73">
        <v>0</v>
      </c>
      <c r="T51" s="74">
        <f t="shared" si="3"/>
        <v>1284239.25</v>
      </c>
      <c r="V51" s="73">
        <v>71917.399999999994</v>
      </c>
      <c r="W51" s="73">
        <v>0</v>
      </c>
      <c r="X51" s="74">
        <f t="shared" si="4"/>
        <v>71917.399999999994</v>
      </c>
      <c r="Z51" s="75">
        <f>F51+J51+N51+R51+V51</f>
        <v>5136957</v>
      </c>
      <c r="AA51" s="75">
        <f>G51+K51+O51+S51+W51</f>
        <v>0</v>
      </c>
      <c r="AB51" s="76">
        <f t="shared" si="5"/>
        <v>5136957</v>
      </c>
    </row>
    <row r="52" spans="1:28" x14ac:dyDescent="0.3">
      <c r="A52" s="70" t="str">
        <f>VLOOKUP(B52,'[8]Addresses 22'!$A:$E,5,FALSE)</f>
        <v>010</v>
      </c>
      <c r="B52" s="104" t="s">
        <v>135</v>
      </c>
      <c r="C52" s="113" t="s">
        <v>136</v>
      </c>
      <c r="D52" s="71">
        <v>1</v>
      </c>
      <c r="E52" s="72"/>
      <c r="F52" s="73">
        <v>327169.40000000002</v>
      </c>
      <c r="G52" s="73">
        <v>229858.1</v>
      </c>
      <c r="H52" s="74">
        <f t="shared" si="0"/>
        <v>557027.5</v>
      </c>
      <c r="I52" s="72"/>
      <c r="J52" s="73">
        <v>346577.75</v>
      </c>
      <c r="K52" s="73">
        <v>243493.75</v>
      </c>
      <c r="L52" s="74">
        <f t="shared" si="1"/>
        <v>590071.5</v>
      </c>
      <c r="M52" s="72"/>
      <c r="N52" s="73">
        <v>346577.75</v>
      </c>
      <c r="O52" s="73">
        <v>243493.75</v>
      </c>
      <c r="P52" s="74">
        <f t="shared" si="2"/>
        <v>590071.5</v>
      </c>
      <c r="R52" s="73">
        <v>346577.75</v>
      </c>
      <c r="S52" s="73">
        <v>243493.75</v>
      </c>
      <c r="T52" s="74">
        <f t="shared" si="3"/>
        <v>590071.5</v>
      </c>
      <c r="V52" s="73">
        <v>19408.349999999999</v>
      </c>
      <c r="W52" s="73">
        <v>13635.65</v>
      </c>
      <c r="X52" s="74">
        <f t="shared" si="4"/>
        <v>33044</v>
      </c>
      <c r="Z52" s="75">
        <f>F52+J52+N52+R52+V52</f>
        <v>1386311</v>
      </c>
      <c r="AA52" s="75">
        <f>G52+K52+O52+S52+W52</f>
        <v>973975</v>
      </c>
      <c r="AB52" s="76">
        <f t="shared" si="5"/>
        <v>2360286</v>
      </c>
    </row>
    <row r="53" spans="1:28" x14ac:dyDescent="0.3">
      <c r="A53" s="70" t="str">
        <f>VLOOKUP(B53,'[8]Addresses 22'!$A:$E,5,FALSE)</f>
        <v>010</v>
      </c>
      <c r="B53" s="104" t="s">
        <v>234</v>
      </c>
      <c r="C53" s="113" t="s">
        <v>235</v>
      </c>
      <c r="D53" s="71">
        <v>1</v>
      </c>
      <c r="E53" s="72"/>
      <c r="F53" s="73">
        <v>67706.98</v>
      </c>
      <c r="G53" s="73">
        <v>68875.42</v>
      </c>
      <c r="H53" s="74">
        <f t="shared" si="0"/>
        <v>136582.39999999999</v>
      </c>
      <c r="I53" s="72"/>
      <c r="J53" s="73">
        <v>71710.38</v>
      </c>
      <c r="K53" s="73">
        <v>64530.608000000007</v>
      </c>
      <c r="L53" s="74">
        <f t="shared" si="1"/>
        <v>136240.98800000001</v>
      </c>
      <c r="M53" s="72"/>
      <c r="N53" s="73">
        <v>71716.75</v>
      </c>
      <c r="O53" s="73">
        <v>68624.5</v>
      </c>
      <c r="P53" s="74">
        <f t="shared" si="2"/>
        <v>140341.25</v>
      </c>
      <c r="R53" s="73">
        <v>71716.75</v>
      </c>
      <c r="S53" s="73">
        <v>68624.5</v>
      </c>
      <c r="T53" s="74">
        <f t="shared" si="3"/>
        <v>140341.25</v>
      </c>
      <c r="V53" s="73">
        <v>4016.14</v>
      </c>
      <c r="W53" s="73">
        <v>3842.97</v>
      </c>
      <c r="X53" s="74">
        <f t="shared" si="4"/>
        <v>7859.11</v>
      </c>
      <c r="Z53" s="75">
        <f>F53+J53+N53+R53+V53</f>
        <v>286867</v>
      </c>
      <c r="AA53" s="75">
        <f>G53+K53+O53+S53+W53</f>
        <v>274497.99799999996</v>
      </c>
      <c r="AB53" s="76">
        <f t="shared" si="5"/>
        <v>561364.99799999991</v>
      </c>
    </row>
    <row r="54" spans="1:28" x14ac:dyDescent="0.3">
      <c r="A54" s="70" t="str">
        <f>VLOOKUP(B54,'[8]Addresses 22'!$A:$E,5,FALSE)</f>
        <v>010</v>
      </c>
      <c r="B54" s="104" t="s">
        <v>236</v>
      </c>
      <c r="C54" s="113" t="s">
        <v>237</v>
      </c>
      <c r="D54" s="71">
        <v>1</v>
      </c>
      <c r="E54" s="72"/>
      <c r="F54" s="73">
        <v>118478.61</v>
      </c>
      <c r="G54" s="73">
        <v>72292.464000000007</v>
      </c>
      <c r="H54" s="74">
        <f t="shared" si="0"/>
        <v>190771.07400000002</v>
      </c>
      <c r="I54" s="72"/>
      <c r="J54" s="73">
        <v>125483.67</v>
      </c>
      <c r="K54" s="73">
        <v>67732.398000000001</v>
      </c>
      <c r="L54" s="74">
        <f t="shared" si="1"/>
        <v>193216.068</v>
      </c>
      <c r="M54" s="72"/>
      <c r="N54" s="73">
        <v>125495</v>
      </c>
      <c r="O54" s="73">
        <v>72029.25</v>
      </c>
      <c r="P54" s="74">
        <f t="shared" si="2"/>
        <v>197524.25</v>
      </c>
      <c r="R54" s="73">
        <v>125495</v>
      </c>
      <c r="S54" s="73">
        <v>72029.25</v>
      </c>
      <c r="T54" s="74">
        <f t="shared" si="3"/>
        <v>197524.25</v>
      </c>
      <c r="V54" s="73">
        <v>7027.72</v>
      </c>
      <c r="W54" s="73">
        <v>4033.64</v>
      </c>
      <c r="X54" s="74">
        <f t="shared" si="4"/>
        <v>11061.36</v>
      </c>
      <c r="Z54" s="75">
        <f>F54+J54+N54+R54+V54</f>
        <v>501980</v>
      </c>
      <c r="AA54" s="75">
        <f>G54+K54+O54+S54+W54</f>
        <v>288117.00200000004</v>
      </c>
      <c r="AB54" s="76">
        <f t="shared" si="5"/>
        <v>790097.00200000009</v>
      </c>
    </row>
    <row r="55" spans="1:28" x14ac:dyDescent="0.3">
      <c r="A55" s="70" t="str">
        <f>VLOOKUP(B55,'[8]Addresses 22'!$A:$E,5,FALSE)</f>
        <v>010</v>
      </c>
      <c r="B55" s="104" t="s">
        <v>238</v>
      </c>
      <c r="C55" s="102" t="s">
        <v>239</v>
      </c>
      <c r="D55" s="71">
        <v>1</v>
      </c>
      <c r="E55" s="72"/>
      <c r="F55" s="73">
        <v>4536906.01</v>
      </c>
      <c r="G55" s="73">
        <v>955789.14400000009</v>
      </c>
      <c r="H55" s="74">
        <f t="shared" si="0"/>
        <v>5492695.1540000001</v>
      </c>
      <c r="I55" s="72"/>
      <c r="J55" s="73">
        <v>4805159.9800000004</v>
      </c>
      <c r="K55" s="73">
        <v>895496.63599999994</v>
      </c>
      <c r="L55" s="74">
        <f t="shared" si="1"/>
        <v>5700656.6160000004</v>
      </c>
      <c r="M55" s="72"/>
      <c r="N55" s="73">
        <v>4805589.5</v>
      </c>
      <c r="O55" s="73">
        <v>952307.5</v>
      </c>
      <c r="P55" s="74">
        <f t="shared" si="2"/>
        <v>5757897</v>
      </c>
      <c r="R55" s="73">
        <v>4805589.5</v>
      </c>
      <c r="S55" s="73">
        <v>952307.5</v>
      </c>
      <c r="T55" s="74">
        <f t="shared" si="3"/>
        <v>5757897</v>
      </c>
      <c r="V55" s="73">
        <v>269113.01</v>
      </c>
      <c r="W55" s="73">
        <v>53329.22</v>
      </c>
      <c r="X55" s="74">
        <f t="shared" si="4"/>
        <v>322442.23</v>
      </c>
      <c r="Z55" s="75">
        <f>F55+J55+N55+R55+V55</f>
        <v>19222358.000000004</v>
      </c>
      <c r="AA55" s="75">
        <f>G55+K55+O55+S55+W55</f>
        <v>3809230.0000000005</v>
      </c>
      <c r="AB55" s="76">
        <f t="shared" si="5"/>
        <v>23031588.000000004</v>
      </c>
    </row>
    <row r="56" spans="1:28" x14ac:dyDescent="0.3">
      <c r="A56" s="70" t="str">
        <f>VLOOKUP(B56,'[8]Addresses 22'!$A:$E,5,FALSE)</f>
        <v>010</v>
      </c>
      <c r="B56" s="104" t="s">
        <v>240</v>
      </c>
      <c r="C56" s="113" t="s">
        <v>241</v>
      </c>
      <c r="D56" s="71">
        <v>2</v>
      </c>
      <c r="E56" s="72"/>
      <c r="F56" s="73">
        <v>139103.82999999999</v>
      </c>
      <c r="G56" s="73">
        <v>51665.120000000003</v>
      </c>
      <c r="H56" s="74">
        <f t="shared" si="0"/>
        <v>190768.94999999998</v>
      </c>
      <c r="I56" s="72"/>
      <c r="J56" s="73">
        <v>147328.53</v>
      </c>
      <c r="K56" s="73">
        <v>48405.682000000001</v>
      </c>
      <c r="L56" s="74">
        <f t="shared" si="1"/>
        <v>195734.212</v>
      </c>
      <c r="M56" s="72"/>
      <c r="N56" s="73">
        <v>147341.75</v>
      </c>
      <c r="O56" s="73">
        <v>51476.75</v>
      </c>
      <c r="P56" s="74">
        <f t="shared" si="2"/>
        <v>198818.5</v>
      </c>
      <c r="R56" s="73">
        <v>147341.75</v>
      </c>
      <c r="S56" s="73">
        <v>51476.75</v>
      </c>
      <c r="T56" s="74">
        <f t="shared" si="3"/>
        <v>198818.5</v>
      </c>
      <c r="V56" s="73">
        <v>8251.14</v>
      </c>
      <c r="W56" s="73">
        <v>2882.7</v>
      </c>
      <c r="X56" s="74">
        <f t="shared" si="4"/>
        <v>11133.84</v>
      </c>
      <c r="Z56" s="75">
        <f>F56+J56+N56+R56+V56</f>
        <v>589367</v>
      </c>
      <c r="AA56" s="75">
        <f>G56+K56+O56+S56+W56</f>
        <v>205907.00200000001</v>
      </c>
      <c r="AB56" s="76">
        <f t="shared" si="5"/>
        <v>795274.00199999998</v>
      </c>
    </row>
    <row r="57" spans="1:28" x14ac:dyDescent="0.3">
      <c r="A57" s="70" t="str">
        <f>VLOOKUP(B57,'[8]Addresses 22'!$A:$E,5,FALSE)</f>
        <v>010</v>
      </c>
      <c r="B57" s="104" t="s">
        <v>242</v>
      </c>
      <c r="C57" s="113" t="s">
        <v>243</v>
      </c>
      <c r="D57" s="71">
        <v>2</v>
      </c>
      <c r="E57" s="72"/>
      <c r="F57" s="73">
        <v>226953.18</v>
      </c>
      <c r="G57" s="73">
        <v>195174.36000000002</v>
      </c>
      <c r="H57" s="74">
        <f t="shared" si="0"/>
        <v>422127.54000000004</v>
      </c>
      <c r="I57" s="72"/>
      <c r="J57" s="73">
        <v>240372.27000000002</v>
      </c>
      <c r="K57" s="73">
        <v>182862.68400000001</v>
      </c>
      <c r="L57" s="74">
        <f t="shared" si="1"/>
        <v>423234.95400000003</v>
      </c>
      <c r="M57" s="72"/>
      <c r="N57" s="73">
        <v>240393.75</v>
      </c>
      <c r="O57" s="73">
        <v>194463.5</v>
      </c>
      <c r="P57" s="74">
        <f t="shared" si="2"/>
        <v>434857.25</v>
      </c>
      <c r="R57" s="73">
        <v>240393.75</v>
      </c>
      <c r="S57" s="73">
        <v>194463.5</v>
      </c>
      <c r="T57" s="74">
        <f t="shared" si="3"/>
        <v>434857.25</v>
      </c>
      <c r="V57" s="73">
        <v>13462.05</v>
      </c>
      <c r="W57" s="73">
        <v>10889.96</v>
      </c>
      <c r="X57" s="74">
        <f t="shared" si="4"/>
        <v>24352.01</v>
      </c>
      <c r="Z57" s="75">
        <f>F57+J57+N57+R57+V57</f>
        <v>961575</v>
      </c>
      <c r="AA57" s="75">
        <f>G57+K57+O57+S57+W57</f>
        <v>777854.00399999996</v>
      </c>
      <c r="AB57" s="76">
        <f t="shared" si="5"/>
        <v>1739429.004</v>
      </c>
    </row>
    <row r="58" spans="1:28" x14ac:dyDescent="0.3">
      <c r="A58" s="70" t="str">
        <f>VLOOKUP(B58,'[8]Addresses 22'!$A:$E,5,FALSE)</f>
        <v>010</v>
      </c>
      <c r="B58" s="104" t="s">
        <v>244</v>
      </c>
      <c r="C58" s="113" t="s">
        <v>245</v>
      </c>
      <c r="D58" s="71">
        <v>2</v>
      </c>
      <c r="E58" s="72"/>
      <c r="F58" s="73">
        <v>654400.15</v>
      </c>
      <c r="G58" s="73">
        <v>238088.364</v>
      </c>
      <c r="H58" s="74">
        <f t="shared" si="0"/>
        <v>892488.51399999997</v>
      </c>
      <c r="I58" s="72"/>
      <c r="J58" s="73">
        <v>693092.67999999993</v>
      </c>
      <c r="K58" s="73">
        <v>223069.74600000001</v>
      </c>
      <c r="L58" s="74">
        <f t="shared" si="1"/>
        <v>916162.42599999998</v>
      </c>
      <c r="M58" s="72"/>
      <c r="N58" s="73">
        <v>693154.75</v>
      </c>
      <c r="O58" s="73">
        <v>237221.25</v>
      </c>
      <c r="P58" s="74">
        <f t="shared" si="2"/>
        <v>930376</v>
      </c>
      <c r="R58" s="73">
        <v>693154.75</v>
      </c>
      <c r="S58" s="73">
        <v>237221.25</v>
      </c>
      <c r="T58" s="74">
        <f t="shared" si="3"/>
        <v>930376</v>
      </c>
      <c r="V58" s="73">
        <v>38816.67</v>
      </c>
      <c r="W58" s="73">
        <v>13284.39</v>
      </c>
      <c r="X58" s="74">
        <f t="shared" si="4"/>
        <v>52101.06</v>
      </c>
      <c r="Z58" s="75">
        <f>F58+J58+N58+R58+V58</f>
        <v>2772619</v>
      </c>
      <c r="AA58" s="75">
        <f>G58+K58+O58+S58+W58</f>
        <v>948885</v>
      </c>
      <c r="AB58" s="76">
        <f t="shared" si="5"/>
        <v>3721504</v>
      </c>
    </row>
    <row r="59" spans="1:28" x14ac:dyDescent="0.3">
      <c r="A59" s="70" t="str">
        <f>VLOOKUP(B59,'[8]Addresses 22'!$A:$E,5,FALSE)</f>
        <v>010</v>
      </c>
      <c r="B59" s="104" t="s">
        <v>246</v>
      </c>
      <c r="C59" s="113" t="s">
        <v>247</v>
      </c>
      <c r="D59" s="71">
        <v>2</v>
      </c>
      <c r="E59" s="72"/>
      <c r="F59" s="73">
        <v>1331963.23</v>
      </c>
      <c r="G59" s="73">
        <v>405384.98800000001</v>
      </c>
      <c r="H59" s="74">
        <f t="shared" si="0"/>
        <v>1737348.2179999999</v>
      </c>
      <c r="I59" s="72"/>
      <c r="J59" s="73">
        <v>1410717.99</v>
      </c>
      <c r="K59" s="73">
        <v>379813.136</v>
      </c>
      <c r="L59" s="74">
        <f t="shared" si="1"/>
        <v>1790531.1259999999</v>
      </c>
      <c r="M59" s="72"/>
      <c r="N59" s="73">
        <v>1410844.25</v>
      </c>
      <c r="O59" s="73">
        <v>403908.5</v>
      </c>
      <c r="P59" s="74">
        <f t="shared" si="2"/>
        <v>1814752.75</v>
      </c>
      <c r="R59" s="73">
        <v>1410844.25</v>
      </c>
      <c r="S59" s="73">
        <v>403908.5</v>
      </c>
      <c r="T59" s="74">
        <f t="shared" si="3"/>
        <v>1814752.75</v>
      </c>
      <c r="V59" s="73">
        <v>79007.28</v>
      </c>
      <c r="W59" s="73">
        <v>22618.880000000001</v>
      </c>
      <c r="X59" s="74">
        <f t="shared" si="4"/>
        <v>101626.16</v>
      </c>
      <c r="Z59" s="75">
        <f>F59+J59+N59+R59+V59</f>
        <v>5643377</v>
      </c>
      <c r="AA59" s="75">
        <f>G59+K59+O59+S59+W59</f>
        <v>1615634.004</v>
      </c>
      <c r="AB59" s="76">
        <f t="shared" si="5"/>
        <v>7259011.0039999997</v>
      </c>
    </row>
    <row r="60" spans="1:28" x14ac:dyDescent="0.3">
      <c r="A60" s="70" t="str">
        <f>VLOOKUP(B60,'[8]Addresses 22'!$A:$E,5,FALSE)</f>
        <v>010</v>
      </c>
      <c r="B60" s="104" t="s">
        <v>248</v>
      </c>
      <c r="C60" s="113" t="s">
        <v>249</v>
      </c>
      <c r="D60" s="71">
        <v>2</v>
      </c>
      <c r="E60" s="72"/>
      <c r="F60" s="73">
        <v>6532259.3399999999</v>
      </c>
      <c r="G60" s="73">
        <v>1488125.3760000002</v>
      </c>
      <c r="H60" s="74">
        <f t="shared" si="0"/>
        <v>8020384.716</v>
      </c>
      <c r="I60" s="72"/>
      <c r="J60" s="73">
        <v>6918492.4400000004</v>
      </c>
      <c r="K60" s="73">
        <v>1394253.1439999999</v>
      </c>
      <c r="L60" s="74">
        <f t="shared" si="1"/>
        <v>8312745.5840000007</v>
      </c>
      <c r="M60" s="72"/>
      <c r="N60" s="73">
        <v>6919111</v>
      </c>
      <c r="O60" s="73">
        <v>1482705</v>
      </c>
      <c r="P60" s="74">
        <f t="shared" si="2"/>
        <v>8401816</v>
      </c>
      <c r="R60" s="73">
        <v>6919111</v>
      </c>
      <c r="S60" s="73">
        <v>1482705</v>
      </c>
      <c r="T60" s="74">
        <f t="shared" si="3"/>
        <v>8401816</v>
      </c>
      <c r="V60" s="73">
        <v>387470.22</v>
      </c>
      <c r="W60" s="73">
        <v>83031.48</v>
      </c>
      <c r="X60" s="74">
        <f t="shared" si="4"/>
        <v>470501.69999999995</v>
      </c>
      <c r="Z60" s="75">
        <f>F60+J60+N60+R60+V60</f>
        <v>27676444</v>
      </c>
      <c r="AA60" s="75">
        <f>G60+K60+O60+S60+W60</f>
        <v>5930820</v>
      </c>
      <c r="AB60" s="76">
        <f t="shared" si="5"/>
        <v>33607264</v>
      </c>
    </row>
    <row r="61" spans="1:28" x14ac:dyDescent="0.3">
      <c r="A61" s="70" t="str">
        <f>VLOOKUP(B61,'[8]Addresses 22'!$A:$E,5,FALSE)</f>
        <v>010</v>
      </c>
      <c r="B61" s="104" t="s">
        <v>250</v>
      </c>
      <c r="C61" s="113" t="s">
        <v>251</v>
      </c>
      <c r="D61" s="71">
        <v>2</v>
      </c>
      <c r="E61" s="72"/>
      <c r="F61" s="73">
        <v>1755076.78</v>
      </c>
      <c r="G61" s="73">
        <v>609469.29200000002</v>
      </c>
      <c r="H61" s="74">
        <f t="shared" si="0"/>
        <v>2364546.0720000002</v>
      </c>
      <c r="I61" s="72"/>
      <c r="J61" s="73">
        <v>1858849.3499999999</v>
      </c>
      <c r="K61" s="73">
        <v>571023.25</v>
      </c>
      <c r="L61" s="74">
        <f t="shared" si="1"/>
        <v>2429872.5999999996</v>
      </c>
      <c r="M61" s="72"/>
      <c r="N61" s="73">
        <v>1859015.5</v>
      </c>
      <c r="O61" s="73">
        <v>607249.25</v>
      </c>
      <c r="P61" s="74">
        <f t="shared" si="2"/>
        <v>2466264.75</v>
      </c>
      <c r="R61" s="73">
        <v>1859015.5</v>
      </c>
      <c r="S61" s="73">
        <v>607249.25</v>
      </c>
      <c r="T61" s="74">
        <f t="shared" si="3"/>
        <v>2466264.75</v>
      </c>
      <c r="V61" s="73">
        <v>104104.87</v>
      </c>
      <c r="W61" s="73">
        <v>34005.96</v>
      </c>
      <c r="X61" s="74">
        <f t="shared" si="4"/>
        <v>138110.82999999999</v>
      </c>
      <c r="Z61" s="75">
        <f>F61+J61+N61+R61+V61</f>
        <v>7436062</v>
      </c>
      <c r="AA61" s="75">
        <f>G61+K61+O61+S61+W61</f>
        <v>2428997.0019999999</v>
      </c>
      <c r="AB61" s="76">
        <f t="shared" si="5"/>
        <v>9865059.0020000003</v>
      </c>
    </row>
    <row r="62" spans="1:28" x14ac:dyDescent="0.3">
      <c r="A62" s="70" t="str">
        <f>VLOOKUP(B62,'[8]Addresses 22'!$A:$E,5,FALSE)</f>
        <v>010</v>
      </c>
      <c r="B62" s="104" t="s">
        <v>252</v>
      </c>
      <c r="C62" s="113" t="s">
        <v>253</v>
      </c>
      <c r="D62" s="71">
        <v>2</v>
      </c>
      <c r="E62" s="72"/>
      <c r="F62" s="73">
        <v>30728.85</v>
      </c>
      <c r="G62" s="73">
        <v>25792.204000000002</v>
      </c>
      <c r="H62" s="74">
        <f t="shared" si="0"/>
        <v>56521.054000000004</v>
      </c>
      <c r="I62" s="72"/>
      <c r="J62" s="73">
        <v>32545.920000000002</v>
      </c>
      <c r="K62" s="73">
        <v>24165.194</v>
      </c>
      <c r="L62" s="74">
        <f t="shared" si="1"/>
        <v>56711.114000000001</v>
      </c>
      <c r="M62" s="72"/>
      <c r="N62" s="73">
        <v>32548.75</v>
      </c>
      <c r="O62" s="73">
        <v>25698.25</v>
      </c>
      <c r="P62" s="74">
        <f t="shared" si="2"/>
        <v>58247</v>
      </c>
      <c r="R62" s="73">
        <v>32548.75</v>
      </c>
      <c r="S62" s="73">
        <v>25698.25</v>
      </c>
      <c r="T62" s="74">
        <f t="shared" si="3"/>
        <v>58247</v>
      </c>
      <c r="V62" s="73">
        <v>1822.73</v>
      </c>
      <c r="W62" s="73">
        <v>1439.1</v>
      </c>
      <c r="X62" s="74">
        <f t="shared" si="4"/>
        <v>3261.83</v>
      </c>
      <c r="Z62" s="75">
        <f>F62+J62+N62+R62+V62</f>
        <v>130195</v>
      </c>
      <c r="AA62" s="75">
        <f>G62+K62+O62+S62+W62</f>
        <v>102792.99800000001</v>
      </c>
      <c r="AB62" s="76">
        <f t="shared" si="5"/>
        <v>232987.99800000002</v>
      </c>
    </row>
    <row r="63" spans="1:28" x14ac:dyDescent="0.3">
      <c r="A63" s="70" t="str">
        <f>VLOOKUP(B63,'[8]Addresses 22'!$A:$E,5,FALSE)</f>
        <v>010</v>
      </c>
      <c r="B63" s="104" t="s">
        <v>254</v>
      </c>
      <c r="C63" s="113" t="s">
        <v>255</v>
      </c>
      <c r="D63" s="71">
        <v>2</v>
      </c>
      <c r="E63" s="72"/>
      <c r="F63" s="73">
        <v>23938.66</v>
      </c>
      <c r="G63" s="73">
        <v>66264.552000000011</v>
      </c>
      <c r="H63" s="74">
        <f t="shared" si="0"/>
        <v>90203.212000000014</v>
      </c>
      <c r="I63" s="72"/>
      <c r="J63" s="73">
        <v>25353.89</v>
      </c>
      <c r="K63" s="73">
        <v>62084.645999999993</v>
      </c>
      <c r="L63" s="74">
        <f t="shared" si="1"/>
        <v>87438.535999999993</v>
      </c>
      <c r="M63" s="72"/>
      <c r="N63" s="73">
        <v>25356.25</v>
      </c>
      <c r="O63" s="73">
        <v>66023.25</v>
      </c>
      <c r="P63" s="74">
        <f t="shared" si="2"/>
        <v>91379.5</v>
      </c>
      <c r="R63" s="73">
        <v>25356.25</v>
      </c>
      <c r="S63" s="73">
        <v>66023.25</v>
      </c>
      <c r="T63" s="74">
        <f t="shared" si="3"/>
        <v>91379.5</v>
      </c>
      <c r="V63" s="73">
        <v>1419.95</v>
      </c>
      <c r="W63" s="73">
        <v>3697.3</v>
      </c>
      <c r="X63" s="74">
        <f t="shared" si="4"/>
        <v>5117.25</v>
      </c>
      <c r="Z63" s="75">
        <f>F63+J63+N63+R63+V63</f>
        <v>101425</v>
      </c>
      <c r="AA63" s="75">
        <f>G63+K63+O63+S63+W63</f>
        <v>264092.99800000002</v>
      </c>
      <c r="AB63" s="76">
        <f t="shared" si="5"/>
        <v>365517.99800000002</v>
      </c>
    </row>
    <row r="64" spans="1:28" x14ac:dyDescent="0.3">
      <c r="A64" s="70" t="str">
        <f>VLOOKUP(B64,'[8]Addresses 22'!$A:$E,5,FALSE)</f>
        <v>010</v>
      </c>
      <c r="B64" s="104" t="s">
        <v>256</v>
      </c>
      <c r="C64" s="113" t="s">
        <v>257</v>
      </c>
      <c r="D64" s="71">
        <v>2</v>
      </c>
      <c r="E64" s="72"/>
      <c r="F64" s="73">
        <v>56407.07</v>
      </c>
      <c r="G64" s="73">
        <v>24678.284000000003</v>
      </c>
      <c r="H64" s="74">
        <f t="shared" si="0"/>
        <v>81085.354000000007</v>
      </c>
      <c r="I64" s="72"/>
      <c r="J64" s="73">
        <v>59742.07</v>
      </c>
      <c r="K64" s="73">
        <v>23121.273999999998</v>
      </c>
      <c r="L64" s="74">
        <f t="shared" si="1"/>
        <v>82863.343999999997</v>
      </c>
      <c r="M64" s="72"/>
      <c r="N64" s="73">
        <v>59747.5</v>
      </c>
      <c r="O64" s="73">
        <v>24588.25</v>
      </c>
      <c r="P64" s="74">
        <f t="shared" si="2"/>
        <v>84335.75</v>
      </c>
      <c r="R64" s="73">
        <v>59747.5</v>
      </c>
      <c r="S64" s="73">
        <v>24588.25</v>
      </c>
      <c r="T64" s="74">
        <f t="shared" si="3"/>
        <v>84335.75</v>
      </c>
      <c r="V64" s="73">
        <v>3345.86</v>
      </c>
      <c r="W64" s="73">
        <v>1376.94</v>
      </c>
      <c r="X64" s="74">
        <f t="shared" si="4"/>
        <v>4722.8</v>
      </c>
      <c r="Z64" s="75">
        <f>F64+J64+N64+R64+V64</f>
        <v>238990</v>
      </c>
      <c r="AA64" s="75">
        <f>G64+K64+O64+S64+W64</f>
        <v>98352.998000000007</v>
      </c>
      <c r="AB64" s="76">
        <f t="shared" si="5"/>
        <v>337342.99800000002</v>
      </c>
    </row>
    <row r="65" spans="1:28" x14ac:dyDescent="0.3">
      <c r="A65" s="70" t="str">
        <f>VLOOKUP(B65,'[8]Addresses 22'!$A:$E,5,FALSE)</f>
        <v>010</v>
      </c>
      <c r="B65" s="104" t="s">
        <v>258</v>
      </c>
      <c r="C65" s="113" t="s">
        <v>259</v>
      </c>
      <c r="D65" s="71">
        <v>2</v>
      </c>
      <c r="E65" s="72"/>
      <c r="F65" s="73">
        <v>109330.3</v>
      </c>
      <c r="G65" s="73">
        <v>147115.32</v>
      </c>
      <c r="H65" s="74">
        <f t="shared" si="0"/>
        <v>256445.62</v>
      </c>
      <c r="I65" s="72"/>
      <c r="J65" s="73">
        <v>115794.62</v>
      </c>
      <c r="K65" s="73">
        <v>137835.228</v>
      </c>
      <c r="L65" s="74">
        <f t="shared" si="1"/>
        <v>253629.848</v>
      </c>
      <c r="M65" s="72"/>
      <c r="N65" s="73">
        <v>115805</v>
      </c>
      <c r="O65" s="73">
        <v>146579.5</v>
      </c>
      <c r="P65" s="74">
        <f t="shared" si="2"/>
        <v>262384.5</v>
      </c>
      <c r="R65" s="73">
        <v>115805</v>
      </c>
      <c r="S65" s="73">
        <v>146579.5</v>
      </c>
      <c r="T65" s="74">
        <f t="shared" si="3"/>
        <v>262384.5</v>
      </c>
      <c r="V65" s="73">
        <v>6485.08</v>
      </c>
      <c r="W65" s="73">
        <v>8208.4500000000007</v>
      </c>
      <c r="X65" s="74">
        <f t="shared" si="4"/>
        <v>14693.53</v>
      </c>
      <c r="Z65" s="75">
        <f>F65+J65+N65+R65+V65</f>
        <v>463220</v>
      </c>
      <c r="AA65" s="75">
        <f>G65+K65+O65+S65+W65</f>
        <v>586317.99799999991</v>
      </c>
      <c r="AB65" s="76">
        <f t="shared" si="5"/>
        <v>1049537.9979999999</v>
      </c>
    </row>
    <row r="66" spans="1:28" x14ac:dyDescent="0.3">
      <c r="A66" s="70" t="str">
        <f>VLOOKUP(B66,'[8]Addresses 22'!$A:$E,5,FALSE)</f>
        <v>010</v>
      </c>
      <c r="B66" s="104" t="s">
        <v>260</v>
      </c>
      <c r="C66" s="113" t="s">
        <v>261</v>
      </c>
      <c r="D66" s="71">
        <v>2</v>
      </c>
      <c r="E66" s="72"/>
      <c r="F66" s="73">
        <v>1380409.08</v>
      </c>
      <c r="G66" s="73">
        <v>943296.24800000002</v>
      </c>
      <c r="H66" s="74">
        <f t="shared" ref="H66:H67" si="6">F66+G66</f>
        <v>2323705.3280000002</v>
      </c>
      <c r="I66" s="72"/>
      <c r="J66" s="73">
        <v>1462028.99</v>
      </c>
      <c r="K66" s="73">
        <v>883792.07799999998</v>
      </c>
      <c r="L66" s="74">
        <f t="shared" ref="L66:L67" si="7">J66+K66</f>
        <v>2345821.068</v>
      </c>
      <c r="M66" s="72"/>
      <c r="N66" s="73">
        <v>1462159.5</v>
      </c>
      <c r="O66" s="73">
        <v>939860.25</v>
      </c>
      <c r="P66" s="74">
        <f t="shared" ref="P66:P67" si="8">N66+O66</f>
        <v>2402019.75</v>
      </c>
      <c r="R66" s="73">
        <v>1462159.5</v>
      </c>
      <c r="S66" s="73">
        <v>939860.25</v>
      </c>
      <c r="T66" s="74">
        <f t="shared" ref="T66:T67" si="9">R66+S66</f>
        <v>2402019.75</v>
      </c>
      <c r="V66" s="73">
        <v>81880.929999999993</v>
      </c>
      <c r="W66" s="73">
        <v>52632.17</v>
      </c>
      <c r="X66" s="74">
        <f t="shared" ref="X66:X67" si="10">V66+W66</f>
        <v>134513.09999999998</v>
      </c>
      <c r="Z66" s="75">
        <f>F66+J66+N66+R66+V66</f>
        <v>5848638</v>
      </c>
      <c r="AA66" s="75">
        <f>G66+K66+O66+S66+W66</f>
        <v>3759440.9959999998</v>
      </c>
      <c r="AB66" s="76">
        <f t="shared" si="5"/>
        <v>9608078.9959999993</v>
      </c>
    </row>
    <row r="67" spans="1:28" x14ac:dyDescent="0.3">
      <c r="A67" s="70" t="str">
        <f>VLOOKUP(B67,'[8]Addresses 22'!$A:$E,5,FALSE)</f>
        <v>010</v>
      </c>
      <c r="B67" s="104" t="s">
        <v>262</v>
      </c>
      <c r="C67" s="113" t="s">
        <v>263</v>
      </c>
      <c r="D67" s="71">
        <v>2</v>
      </c>
      <c r="E67" s="72"/>
      <c r="F67" s="73">
        <v>871770.31</v>
      </c>
      <c r="G67" s="73">
        <v>109117.19600000001</v>
      </c>
      <c r="H67" s="74">
        <f t="shared" si="6"/>
        <v>980887.50600000005</v>
      </c>
      <c r="I67" s="72"/>
      <c r="J67" s="73">
        <v>923315.39999999991</v>
      </c>
      <c r="K67" s="73">
        <v>102233.99799999999</v>
      </c>
      <c r="L67" s="74">
        <f t="shared" si="7"/>
        <v>1025549.3979999999</v>
      </c>
      <c r="M67" s="72"/>
      <c r="N67" s="73">
        <v>923398</v>
      </c>
      <c r="O67" s="73">
        <v>108719.75</v>
      </c>
      <c r="P67" s="74">
        <f t="shared" si="8"/>
        <v>1032117.75</v>
      </c>
      <c r="R67" s="73">
        <v>923398</v>
      </c>
      <c r="S67" s="73">
        <v>108719.75</v>
      </c>
      <c r="T67" s="74">
        <f t="shared" si="9"/>
        <v>1032117.75</v>
      </c>
      <c r="V67" s="73">
        <v>51710.29</v>
      </c>
      <c r="W67" s="73">
        <v>6088.31</v>
      </c>
      <c r="X67" s="74">
        <f t="shared" si="10"/>
        <v>57798.6</v>
      </c>
      <c r="Z67" s="75">
        <f>F67+J67+N67+R67+V67</f>
        <v>3693592</v>
      </c>
      <c r="AA67" s="75">
        <f>G67+K67+O67+S67+W67</f>
        <v>434879.00400000002</v>
      </c>
      <c r="AB67" s="76">
        <f t="shared" ref="AB67" si="11">Z67+AA67</f>
        <v>4128471.0040000002</v>
      </c>
    </row>
    <row r="68" spans="1:28" ht="15" thickBot="1" x14ac:dyDescent="0.35">
      <c r="F68" s="80">
        <f>SUM(F2:F67)</f>
        <v>131221773.76000001</v>
      </c>
      <c r="G68" s="80">
        <f>SUM(G2:G67)</f>
        <v>37652088.764000021</v>
      </c>
      <c r="H68" s="80">
        <f>SUM(H2:H67)</f>
        <v>168873862.52399996</v>
      </c>
      <c r="J68" s="80">
        <f>SUM(J2:J67)</f>
        <v>139002637.92999998</v>
      </c>
      <c r="K68" s="80">
        <f>SUM(K2:K67)</f>
        <v>39224572.702</v>
      </c>
      <c r="L68" s="80">
        <f>SUM(L2:L67)</f>
        <v>178227210.63199997</v>
      </c>
      <c r="N68" s="80">
        <f>SUM(N2:N67)</f>
        <v>139004327</v>
      </c>
      <c r="O68" s="80">
        <f>SUM(O2:O67)</f>
        <v>39545607.75</v>
      </c>
      <c r="P68" s="80">
        <f>SUM(P2:P67)</f>
        <v>178549934.75</v>
      </c>
      <c r="Q68" s="81"/>
      <c r="R68" s="80">
        <f>SUM(R2:R67)</f>
        <v>139004327</v>
      </c>
      <c r="S68" s="80">
        <f>SUM(S2:S67)</f>
        <v>39545607.75</v>
      </c>
      <c r="T68" s="80">
        <f>SUM(T2:T67)</f>
        <v>178549934.75</v>
      </c>
      <c r="U68" s="81"/>
      <c r="V68" s="80">
        <f>SUM(V2:V67)</f>
        <v>7784242.3099999987</v>
      </c>
      <c r="W68" s="80">
        <f>SUM(W2:W67)</f>
        <v>2214554.0299999993</v>
      </c>
      <c r="X68" s="80">
        <f>SUM(X2:X67)</f>
        <v>9998796.3399999999</v>
      </c>
      <c r="Z68" s="82">
        <f>SUM(Z2:Z67)</f>
        <v>556017308</v>
      </c>
      <c r="AA68" s="82">
        <f>SUM(AA2:AA67)</f>
        <v>158182430.99600002</v>
      </c>
      <c r="AB68" s="82">
        <f>SUM(AB2:AB67)</f>
        <v>714199738.99600005</v>
      </c>
    </row>
    <row r="69" spans="1:28" ht="15" thickTop="1" x14ac:dyDescent="0.3">
      <c r="H69" s="83"/>
      <c r="L69" s="83"/>
      <c r="P69" s="83"/>
      <c r="T69" s="83"/>
      <c r="X69" s="83"/>
    </row>
    <row r="70" spans="1:28" x14ac:dyDescent="0.3">
      <c r="F70" s="84">
        <f>F68+'[9]2023 CAH Payments'!F41</f>
        <v>132481131.51000001</v>
      </c>
      <c r="G70" s="84">
        <f>G68+'[9]2023 CAH Payments'!G41</f>
        <v>45433520.514000021</v>
      </c>
      <c r="H70" s="84">
        <f>H68+'[9]2023 CAH Payments'!H41</f>
        <v>177914652.02399996</v>
      </c>
      <c r="J70" s="84">
        <f>J68+'[9]2023 CAH Payments'!M41</f>
        <v>140276137.17999998</v>
      </c>
      <c r="K70" s="84">
        <f>K68+'[9]2023 CAH Payments'!N41</f>
        <v>47006004.452</v>
      </c>
      <c r="L70" s="84">
        <f>L68+'[9]2023 CAH Payments'!O41</f>
        <v>187282141.63199997</v>
      </c>
      <c r="N70" s="84">
        <f>N68+'[9]2023 CAH Payments'!T41</f>
        <v>140270755.5</v>
      </c>
      <c r="O70" s="84">
        <f>O68+'[9]2023 CAH Payments'!U41</f>
        <v>47327039.5</v>
      </c>
      <c r="P70" s="84">
        <f>P68+'[9]2023 CAH Payments'!V41</f>
        <v>187597795</v>
      </c>
      <c r="R70" s="84">
        <f>R68+'[9]2023 CAH Payments'!AA41</f>
        <v>140270755.5</v>
      </c>
      <c r="S70" s="84">
        <f>S68+'[9]2023 CAH Payments'!AB41</f>
        <v>47327039.5</v>
      </c>
      <c r="T70" s="84">
        <f>T68+'[9]2023 CAH Payments'!AC41</f>
        <v>187597795</v>
      </c>
      <c r="V70" s="83"/>
      <c r="W70" s="83"/>
      <c r="X70" s="83"/>
      <c r="Z70" s="84">
        <f>Z68+'[9]2023 CAH Payments'!AH41</f>
        <v>561083022</v>
      </c>
      <c r="AA70" s="84">
        <f>AA68+'[9]2023 CAH Payments'!AI41</f>
        <v>189308157.99600002</v>
      </c>
      <c r="AB70" s="84">
        <f>AB68+'[9]2023 CAH Payments'!AJ41</f>
        <v>750391179.99600005</v>
      </c>
    </row>
    <row r="71" spans="1:28" x14ac:dyDescent="0.3">
      <c r="H71" s="83"/>
      <c r="P71" s="83"/>
    </row>
    <row r="72" spans="1:28" x14ac:dyDescent="0.3">
      <c r="F72" s="76"/>
      <c r="G72" s="75"/>
      <c r="H72" s="83"/>
      <c r="J72" s="83"/>
      <c r="L72" s="83"/>
      <c r="N72" s="83"/>
      <c r="O72" s="83"/>
      <c r="P72" s="83"/>
      <c r="R72" s="83"/>
      <c r="S72" s="83"/>
      <c r="T72" s="83"/>
      <c r="V72" s="83"/>
    </row>
    <row r="73" spans="1:28" x14ac:dyDescent="0.3">
      <c r="F73" s="76"/>
      <c r="G73" s="75"/>
      <c r="H73" s="75"/>
      <c r="L73" s="83"/>
    </row>
    <row r="74" spans="1:28" x14ac:dyDescent="0.3">
      <c r="F74" s="76"/>
      <c r="G74" s="75"/>
      <c r="H74" s="75"/>
    </row>
    <row r="75" spans="1:28" x14ac:dyDescent="0.3">
      <c r="F75" s="85"/>
      <c r="H75" s="85"/>
    </row>
    <row r="76" spans="1:28" hidden="1" x14ac:dyDescent="0.3">
      <c r="H76" s="75"/>
    </row>
    <row r="77" spans="1:28" hidden="1" x14ac:dyDescent="0.3">
      <c r="H77" s="85"/>
    </row>
    <row r="78" spans="1:28" hidden="1" x14ac:dyDescent="0.3">
      <c r="B78" s="43" t="s">
        <v>138</v>
      </c>
      <c r="C78" s="86" t="s">
        <v>139</v>
      </c>
      <c r="F78" s="73">
        <v>426135.52</v>
      </c>
      <c r="G78" s="87"/>
      <c r="H78" s="87"/>
      <c r="I78" s="88"/>
      <c r="J78" s="73">
        <v>451414.75</v>
      </c>
      <c r="K78" s="87"/>
      <c r="L78" s="87"/>
      <c r="M78" s="88"/>
      <c r="N78" s="73">
        <v>451414.75</v>
      </c>
      <c r="O78" s="87"/>
      <c r="P78" s="87"/>
      <c r="Q78" s="88"/>
      <c r="R78" s="73">
        <v>451414.75</v>
      </c>
      <c r="S78" s="87"/>
      <c r="T78" s="87"/>
      <c r="U78" s="88"/>
      <c r="V78" s="73">
        <v>25279.23</v>
      </c>
      <c r="Z78" s="75">
        <f>F78+J78+N78+R78+V78</f>
        <v>1805659</v>
      </c>
    </row>
    <row r="79" spans="1:28" hidden="1" x14ac:dyDescent="0.3">
      <c r="B79" s="43" t="s">
        <v>140</v>
      </c>
      <c r="C79" s="86" t="s">
        <v>141</v>
      </c>
      <c r="F79" s="73">
        <v>384281.4</v>
      </c>
      <c r="G79" s="87"/>
      <c r="H79" s="87"/>
      <c r="I79" s="88"/>
      <c r="J79" s="73">
        <v>407077.75</v>
      </c>
      <c r="K79" s="87"/>
      <c r="L79" s="87"/>
      <c r="M79" s="88"/>
      <c r="N79" s="73">
        <v>407077.75</v>
      </c>
      <c r="O79" s="87"/>
      <c r="P79" s="87"/>
      <c r="Q79" s="88"/>
      <c r="R79" s="73">
        <v>407077.75</v>
      </c>
      <c r="S79" s="87"/>
      <c r="T79" s="87"/>
      <c r="U79" s="88"/>
      <c r="V79" s="73">
        <v>22796.35</v>
      </c>
      <c r="Z79" s="75">
        <f>F79+J79+N79+R79+V79</f>
        <v>1628311</v>
      </c>
    </row>
    <row r="80" spans="1:28" hidden="1" x14ac:dyDescent="0.3">
      <c r="B80" s="43" t="s">
        <v>142</v>
      </c>
      <c r="C80" s="86" t="s">
        <v>143</v>
      </c>
      <c r="F80" s="73">
        <v>1942309.97</v>
      </c>
      <c r="G80" s="87"/>
      <c r="H80" s="87"/>
      <c r="I80" s="88"/>
      <c r="J80" s="73">
        <v>2057531.75</v>
      </c>
      <c r="K80" s="87"/>
      <c r="L80" s="87"/>
      <c r="M80" s="88"/>
      <c r="N80" s="73">
        <v>2057531.75</v>
      </c>
      <c r="O80" s="87"/>
      <c r="P80" s="87"/>
      <c r="Q80" s="88"/>
      <c r="R80" s="73">
        <v>2057531.75</v>
      </c>
      <c r="S80" s="87"/>
      <c r="T80" s="87"/>
      <c r="U80" s="88"/>
      <c r="V80" s="73">
        <v>115221.78</v>
      </c>
      <c r="Z80" s="75">
        <f>F80+J80+N80+R80+V80</f>
        <v>8230127</v>
      </c>
    </row>
    <row r="81" spans="2:26" hidden="1" x14ac:dyDescent="0.3">
      <c r="B81" s="43" t="s">
        <v>144</v>
      </c>
      <c r="C81" s="86" t="s">
        <v>145</v>
      </c>
      <c r="F81" s="73">
        <v>957475.6</v>
      </c>
      <c r="G81" s="87"/>
      <c r="H81" s="87"/>
      <c r="I81" s="88"/>
      <c r="J81" s="73">
        <v>1014275</v>
      </c>
      <c r="K81" s="87"/>
      <c r="L81" s="87"/>
      <c r="M81" s="88"/>
      <c r="N81" s="73">
        <v>1014275</v>
      </c>
      <c r="O81" s="87"/>
      <c r="P81" s="87"/>
      <c r="Q81" s="88"/>
      <c r="R81" s="73">
        <v>1014275</v>
      </c>
      <c r="S81" s="87"/>
      <c r="T81" s="87"/>
      <c r="U81" s="88"/>
      <c r="V81" s="73">
        <v>56799.4</v>
      </c>
      <c r="Z81" s="75">
        <f>F81+J81+N81+R81+V81</f>
        <v>4057100</v>
      </c>
    </row>
    <row r="82" spans="2:26" hidden="1" x14ac:dyDescent="0.3"/>
  </sheetData>
  <conditionalFormatting sqref="C55">
    <cfRule type="cellIs" dxfId="0" priority="1" operator="equal">
      <formula>XBP55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D1EE-ED62-4CAF-A15F-C9837A77E59E}">
  <dimension ref="A1:X52"/>
  <sheetViews>
    <sheetView zoomScaleNormal="100" workbookViewId="0">
      <pane xSplit="3" ySplit="1" topLeftCell="D2" activePane="bottomRight" state="frozen"/>
      <selection activeCell="H70" sqref="H70"/>
      <selection pane="topRight" activeCell="H70" sqref="H70"/>
      <selection pane="bottomLeft" activeCell="H70" sqref="H70"/>
      <selection pane="bottomRight" activeCell="U1" sqref="U1:W1048576"/>
    </sheetView>
  </sheetViews>
  <sheetFormatPr defaultRowHeight="14.4" x14ac:dyDescent="0.3"/>
  <cols>
    <col min="1" max="1" width="4.5546875" style="95" bestFit="1" customWidth="1"/>
    <col min="2" max="2" width="11.33203125" style="95" bestFit="1" customWidth="1"/>
    <col min="3" max="3" width="62.109375" style="95" bestFit="1" customWidth="1"/>
    <col min="4" max="4" width="7.33203125" style="95" bestFit="1" customWidth="1"/>
    <col min="5" max="5" width="2.6640625" style="91" customWidth="1"/>
    <col min="6" max="6" width="14.6640625" style="95" bestFit="1" customWidth="1"/>
    <col min="7" max="7" width="16.6640625" style="95" bestFit="1" customWidth="1"/>
    <col min="8" max="8" width="14.5546875" style="95" bestFit="1" customWidth="1"/>
    <col min="9" max="9" width="2.6640625" style="91" customWidth="1"/>
    <col min="10" max="10" width="14.6640625" style="95" bestFit="1" customWidth="1"/>
    <col min="11" max="11" width="16.6640625" style="95" bestFit="1" customWidth="1"/>
    <col min="12" max="12" width="14.5546875" style="95" bestFit="1" customWidth="1"/>
    <col min="13" max="13" width="2.6640625" style="91" customWidth="1"/>
    <col min="14" max="14" width="13.6640625" style="95" bestFit="1" customWidth="1"/>
    <col min="15" max="15" width="13.5546875" style="95" bestFit="1" customWidth="1"/>
    <col min="16" max="16" width="15.109375" style="95" bestFit="1" customWidth="1"/>
    <col min="17" max="17" width="2.6640625" style="91" customWidth="1"/>
    <col min="18" max="18" width="12.6640625" style="95" bestFit="1" customWidth="1"/>
    <col min="19" max="19" width="13.33203125" style="95" bestFit="1" customWidth="1"/>
    <col min="20" max="20" width="15.5546875" style="95" bestFit="1" customWidth="1"/>
    <col min="21" max="21" width="2.6640625" style="91" customWidth="1"/>
    <col min="22" max="22" width="12.44140625" style="95" bestFit="1" customWidth="1"/>
    <col min="23" max="23" width="13.5546875" style="95" bestFit="1" customWidth="1"/>
    <col min="24" max="24" width="14.5546875" style="95" bestFit="1" customWidth="1"/>
    <col min="25" max="25" width="3.6640625" style="95" customWidth="1"/>
    <col min="26" max="26" width="3.109375" style="95" customWidth="1"/>
    <col min="27" max="16384" width="8.88671875" style="95"/>
  </cols>
  <sheetData>
    <row r="1" spans="1:24" ht="69.75" customHeight="1" x14ac:dyDescent="0.3">
      <c r="A1" s="89" t="s">
        <v>320</v>
      </c>
      <c r="B1" s="8" t="s">
        <v>2</v>
      </c>
      <c r="C1" s="90" t="s">
        <v>3</v>
      </c>
      <c r="D1" s="90" t="s">
        <v>5</v>
      </c>
      <c r="F1" s="92" t="s">
        <v>339</v>
      </c>
      <c r="G1" s="92" t="s">
        <v>340</v>
      </c>
      <c r="H1" s="65" t="s">
        <v>341</v>
      </c>
      <c r="J1" s="92" t="s">
        <v>324</v>
      </c>
      <c r="K1" s="92" t="s">
        <v>342</v>
      </c>
      <c r="L1" s="93" t="s">
        <v>343</v>
      </c>
      <c r="N1" s="92" t="s">
        <v>344</v>
      </c>
      <c r="O1" s="92" t="s">
        <v>345</v>
      </c>
      <c r="P1" s="93" t="s">
        <v>346</v>
      </c>
      <c r="R1" s="92" t="s">
        <v>347</v>
      </c>
      <c r="S1" s="92" t="s">
        <v>348</v>
      </c>
      <c r="T1" s="94" t="s">
        <v>349</v>
      </c>
      <c r="V1" s="92" t="s">
        <v>336</v>
      </c>
      <c r="W1" s="92" t="s">
        <v>337</v>
      </c>
      <c r="X1" s="94" t="s">
        <v>350</v>
      </c>
    </row>
    <row r="2" spans="1:24" x14ac:dyDescent="0.3">
      <c r="A2" s="96" t="str">
        <f>VLOOKUP(B2,'[8]Addresses 22'!$A:$E,5,FALSE)</f>
        <v>014</v>
      </c>
      <c r="B2" s="102" t="s">
        <v>147</v>
      </c>
      <c r="C2" s="103" t="s">
        <v>148</v>
      </c>
      <c r="D2" s="79">
        <v>1</v>
      </c>
      <c r="F2" s="73">
        <v>12827.75</v>
      </c>
      <c r="G2" s="73">
        <v>487487.75</v>
      </c>
      <c r="H2" s="73">
        <f>F2+G2</f>
        <v>500315.5</v>
      </c>
      <c r="J2" s="73">
        <v>12827.75</v>
      </c>
      <c r="K2" s="73">
        <v>487487.75</v>
      </c>
      <c r="L2" s="73">
        <f t="shared" ref="L2:L40" si="0">J2+K2</f>
        <v>500315.5</v>
      </c>
      <c r="N2" s="73">
        <v>12827.75</v>
      </c>
      <c r="O2" s="73">
        <v>487487.75</v>
      </c>
      <c r="P2" s="73">
        <f t="shared" ref="P2:P40" si="1">N2+O2</f>
        <v>500315.5</v>
      </c>
      <c r="R2" s="73">
        <v>12827.75</v>
      </c>
      <c r="S2" s="73">
        <v>487487.75</v>
      </c>
      <c r="T2" s="73">
        <f>R2+S2</f>
        <v>500315.5</v>
      </c>
      <c r="V2" s="97">
        <f>F2+J2+N2+R2</f>
        <v>51311</v>
      </c>
      <c r="W2" s="97">
        <f>G2+K2+O2+S2</f>
        <v>1949951</v>
      </c>
      <c r="X2" s="73">
        <f>V2+W2</f>
        <v>2001262</v>
      </c>
    </row>
    <row r="3" spans="1:24" x14ac:dyDescent="0.3">
      <c r="A3" s="96" t="str">
        <f>VLOOKUP(B3,'[8]Addresses 22'!$A:$E,5,FALSE)</f>
        <v>014</v>
      </c>
      <c r="B3" s="104" t="s">
        <v>149</v>
      </c>
      <c r="C3" s="105" t="s">
        <v>150</v>
      </c>
      <c r="D3" s="79">
        <v>1</v>
      </c>
      <c r="F3" s="73">
        <v>1507.25</v>
      </c>
      <c r="G3" s="73">
        <v>345986</v>
      </c>
      <c r="H3" s="73">
        <f t="shared" ref="H3:H40" si="2">F3+G3</f>
        <v>347493.25</v>
      </c>
      <c r="J3" s="73">
        <v>1507.25</v>
      </c>
      <c r="K3" s="73">
        <v>345986</v>
      </c>
      <c r="L3" s="73">
        <f t="shared" si="0"/>
        <v>347493.25</v>
      </c>
      <c r="N3" s="73">
        <v>1507.25</v>
      </c>
      <c r="O3" s="73">
        <v>345986</v>
      </c>
      <c r="P3" s="73">
        <f t="shared" si="1"/>
        <v>347493.25</v>
      </c>
      <c r="R3" s="73">
        <v>1507.25</v>
      </c>
      <c r="S3" s="73">
        <v>345986</v>
      </c>
      <c r="T3" s="73">
        <f t="shared" ref="T3:T40" si="3">R3+S3</f>
        <v>347493.25</v>
      </c>
      <c r="V3" s="97">
        <f>F3+J3+N3+R3</f>
        <v>6029</v>
      </c>
      <c r="W3" s="97">
        <f>G3+K3+O3+S3</f>
        <v>1383944</v>
      </c>
      <c r="X3" s="73">
        <f t="shared" ref="X3:X40" si="4">V3+W3</f>
        <v>1389973</v>
      </c>
    </row>
    <row r="4" spans="1:24" x14ac:dyDescent="0.3">
      <c r="A4" s="96" t="str">
        <f>VLOOKUP(B4,'[8]Addresses 22'!$A:$E,5,FALSE)</f>
        <v>014</v>
      </c>
      <c r="B4" s="104" t="s">
        <v>151</v>
      </c>
      <c r="C4" s="105" t="s">
        <v>152</v>
      </c>
      <c r="D4" s="79">
        <v>1</v>
      </c>
      <c r="F4" s="73">
        <v>45153</v>
      </c>
      <c r="G4" s="73">
        <v>164762</v>
      </c>
      <c r="H4" s="73">
        <f t="shared" si="2"/>
        <v>209915</v>
      </c>
      <c r="J4" s="73">
        <v>45153</v>
      </c>
      <c r="K4" s="73">
        <v>164762</v>
      </c>
      <c r="L4" s="73">
        <f t="shared" si="0"/>
        <v>209915</v>
      </c>
      <c r="N4" s="73">
        <v>45153</v>
      </c>
      <c r="O4" s="73">
        <v>164762</v>
      </c>
      <c r="P4" s="73">
        <f t="shared" si="1"/>
        <v>209915</v>
      </c>
      <c r="R4" s="73">
        <v>45153</v>
      </c>
      <c r="S4" s="73">
        <v>164762</v>
      </c>
      <c r="T4" s="73">
        <f t="shared" si="3"/>
        <v>209915</v>
      </c>
      <c r="V4" s="97">
        <f>F4+J4+N4+R4</f>
        <v>180612</v>
      </c>
      <c r="W4" s="97">
        <f>G4+K4+O4+S4</f>
        <v>659048</v>
      </c>
      <c r="X4" s="73">
        <f t="shared" si="4"/>
        <v>839660</v>
      </c>
    </row>
    <row r="5" spans="1:24" x14ac:dyDescent="0.3">
      <c r="A5" s="96" t="str">
        <f>VLOOKUP(B5,'[8]Addresses 22'!$A:$E,5,FALSE)</f>
        <v>014</v>
      </c>
      <c r="B5" s="104" t="s">
        <v>153</v>
      </c>
      <c r="C5" s="105" t="s">
        <v>154</v>
      </c>
      <c r="D5" s="79">
        <v>1</v>
      </c>
      <c r="F5" s="73">
        <v>28575.25</v>
      </c>
      <c r="G5" s="73">
        <v>380007</v>
      </c>
      <c r="H5" s="73">
        <f t="shared" si="2"/>
        <v>408582.25</v>
      </c>
      <c r="J5" s="73">
        <v>28575.25</v>
      </c>
      <c r="K5" s="73">
        <v>380007</v>
      </c>
      <c r="L5" s="73">
        <f t="shared" si="0"/>
        <v>408582.25</v>
      </c>
      <c r="N5" s="73">
        <v>28575.25</v>
      </c>
      <c r="O5" s="73">
        <v>380007</v>
      </c>
      <c r="P5" s="73">
        <f t="shared" si="1"/>
        <v>408582.25</v>
      </c>
      <c r="R5" s="73">
        <v>28575.25</v>
      </c>
      <c r="S5" s="73">
        <v>380007</v>
      </c>
      <c r="T5" s="98">
        <f t="shared" si="3"/>
        <v>408582.25</v>
      </c>
      <c r="V5" s="97">
        <f>F5+J5+N5+R5</f>
        <v>114301</v>
      </c>
      <c r="W5" s="97">
        <f>G5+K5+O5+S5</f>
        <v>1520028</v>
      </c>
      <c r="X5" s="73">
        <f t="shared" si="4"/>
        <v>1634329</v>
      </c>
    </row>
    <row r="6" spans="1:24" x14ac:dyDescent="0.3">
      <c r="A6" s="96" t="str">
        <f>VLOOKUP(B6,'[8]Addresses 22'!$A:$E,5,FALSE)</f>
        <v>014</v>
      </c>
      <c r="B6" s="104" t="s">
        <v>155</v>
      </c>
      <c r="C6" s="105" t="s">
        <v>156</v>
      </c>
      <c r="D6" s="79">
        <v>1</v>
      </c>
      <c r="F6" s="73">
        <v>6569.5</v>
      </c>
      <c r="G6" s="73">
        <v>167259</v>
      </c>
      <c r="H6" s="73">
        <f t="shared" si="2"/>
        <v>173828.5</v>
      </c>
      <c r="J6" s="73">
        <v>6569.5</v>
      </c>
      <c r="K6" s="73">
        <v>167259</v>
      </c>
      <c r="L6" s="73">
        <f t="shared" si="0"/>
        <v>173828.5</v>
      </c>
      <c r="N6" s="73">
        <v>6569.5</v>
      </c>
      <c r="O6" s="73">
        <v>167259</v>
      </c>
      <c r="P6" s="98">
        <f t="shared" si="1"/>
        <v>173828.5</v>
      </c>
      <c r="R6" s="73">
        <v>6569.5</v>
      </c>
      <c r="S6" s="73">
        <v>167259</v>
      </c>
      <c r="T6" s="98">
        <f t="shared" si="3"/>
        <v>173828.5</v>
      </c>
      <c r="V6" s="97">
        <f>F6+J6+N6+R6</f>
        <v>26278</v>
      </c>
      <c r="W6" s="97">
        <f>G6+K6+O6+S6</f>
        <v>669036</v>
      </c>
      <c r="X6" s="73">
        <f t="shared" si="4"/>
        <v>695314</v>
      </c>
    </row>
    <row r="7" spans="1:24" x14ac:dyDescent="0.3">
      <c r="A7" s="96" t="str">
        <f>VLOOKUP(B7,'[8]Addresses 22'!$A:$E,5,FALSE)</f>
        <v>014</v>
      </c>
      <c r="B7" s="104" t="s">
        <v>157</v>
      </c>
      <c r="C7" s="105" t="s">
        <v>158</v>
      </c>
      <c r="D7" s="79">
        <v>1</v>
      </c>
      <c r="F7" s="73">
        <v>57348.75</v>
      </c>
      <c r="G7" s="73">
        <v>155088.25</v>
      </c>
      <c r="H7" s="73">
        <f t="shared" si="2"/>
        <v>212437</v>
      </c>
      <c r="J7" s="73">
        <v>57348.75</v>
      </c>
      <c r="K7" s="73">
        <v>155088.25</v>
      </c>
      <c r="L7" s="73">
        <f t="shared" si="0"/>
        <v>212437</v>
      </c>
      <c r="N7" s="73">
        <v>57348.75</v>
      </c>
      <c r="O7" s="73">
        <v>155088.25</v>
      </c>
      <c r="P7" s="73">
        <f t="shared" si="1"/>
        <v>212437</v>
      </c>
      <c r="R7" s="73">
        <v>57348.75</v>
      </c>
      <c r="S7" s="73">
        <v>155088.25</v>
      </c>
      <c r="T7" s="73">
        <f t="shared" si="3"/>
        <v>212437</v>
      </c>
      <c r="V7" s="97">
        <f>F7+J7+N7+R7</f>
        <v>229395</v>
      </c>
      <c r="W7" s="97">
        <f>G7+K7+O7+S7</f>
        <v>620353</v>
      </c>
      <c r="X7" s="73">
        <f t="shared" si="4"/>
        <v>849748</v>
      </c>
    </row>
    <row r="8" spans="1:24" x14ac:dyDescent="0.3">
      <c r="A8" s="96" t="str">
        <f>VLOOKUP(B8,'[8]Addresses 22'!$A:$E,5,FALSE)</f>
        <v>014</v>
      </c>
      <c r="B8" s="104" t="s">
        <v>159</v>
      </c>
      <c r="C8" s="105" t="s">
        <v>160</v>
      </c>
      <c r="D8" s="79">
        <v>1</v>
      </c>
      <c r="F8" s="73">
        <v>92355.25</v>
      </c>
      <c r="G8" s="73">
        <v>35580</v>
      </c>
      <c r="H8" s="73">
        <f t="shared" si="2"/>
        <v>127935.25</v>
      </c>
      <c r="J8" s="73">
        <v>92355.25</v>
      </c>
      <c r="K8" s="73">
        <v>35580</v>
      </c>
      <c r="L8" s="73">
        <f t="shared" si="0"/>
        <v>127935.25</v>
      </c>
      <c r="N8" s="73">
        <v>92355.25</v>
      </c>
      <c r="O8" s="73">
        <v>35580</v>
      </c>
      <c r="P8" s="73">
        <f t="shared" si="1"/>
        <v>127935.25</v>
      </c>
      <c r="R8" s="73">
        <v>92355.25</v>
      </c>
      <c r="S8" s="73">
        <v>35580</v>
      </c>
      <c r="T8" s="73">
        <f t="shared" si="3"/>
        <v>127935.25</v>
      </c>
      <c r="V8" s="97">
        <f>F8+J8+N8+R8</f>
        <v>369421</v>
      </c>
      <c r="W8" s="97">
        <f>G8+K8+O8+S8</f>
        <v>142320</v>
      </c>
      <c r="X8" s="73">
        <f t="shared" si="4"/>
        <v>511741</v>
      </c>
    </row>
    <row r="9" spans="1:24" x14ac:dyDescent="0.3">
      <c r="A9" s="96" t="str">
        <f>VLOOKUP(B9,'[8]Addresses 22'!$A:$E,5,FALSE)</f>
        <v>014</v>
      </c>
      <c r="B9" s="104" t="s">
        <v>161</v>
      </c>
      <c r="C9" s="105" t="s">
        <v>162</v>
      </c>
      <c r="D9" s="79">
        <v>1</v>
      </c>
      <c r="F9" s="73">
        <v>7463.5</v>
      </c>
      <c r="G9" s="73">
        <v>166243.5</v>
      </c>
      <c r="H9" s="98">
        <f t="shared" si="2"/>
        <v>173707</v>
      </c>
      <c r="J9" s="73">
        <v>7463.5</v>
      </c>
      <c r="K9" s="73">
        <v>166243.5</v>
      </c>
      <c r="L9" s="73">
        <f t="shared" si="0"/>
        <v>173707</v>
      </c>
      <c r="N9" s="73">
        <v>7463.5</v>
      </c>
      <c r="O9" s="73">
        <v>166243.5</v>
      </c>
      <c r="P9" s="73">
        <f t="shared" si="1"/>
        <v>173707</v>
      </c>
      <c r="R9" s="73">
        <v>7463.5</v>
      </c>
      <c r="S9" s="73">
        <v>166243.5</v>
      </c>
      <c r="T9" s="73">
        <f t="shared" si="3"/>
        <v>173707</v>
      </c>
      <c r="V9" s="97">
        <f>F9+J9+N9+R9</f>
        <v>29854</v>
      </c>
      <c r="W9" s="97">
        <f>G9+K9+O9+S9</f>
        <v>664974</v>
      </c>
      <c r="X9" s="73">
        <f t="shared" si="4"/>
        <v>694828</v>
      </c>
    </row>
    <row r="10" spans="1:24" x14ac:dyDescent="0.3">
      <c r="A10" s="96" t="str">
        <f>VLOOKUP(B10,'[8]Addresses 22'!$A:$E,5,FALSE)</f>
        <v>014</v>
      </c>
      <c r="B10" s="104" t="s">
        <v>163</v>
      </c>
      <c r="C10" s="105" t="s">
        <v>164</v>
      </c>
      <c r="D10" s="79">
        <v>1</v>
      </c>
      <c r="F10" s="73">
        <v>18595.75</v>
      </c>
      <c r="G10" s="73">
        <v>121804</v>
      </c>
      <c r="H10" s="73">
        <f t="shared" si="2"/>
        <v>140399.75</v>
      </c>
      <c r="J10" s="73">
        <v>18595.75</v>
      </c>
      <c r="K10" s="73">
        <v>121804</v>
      </c>
      <c r="L10" s="73">
        <f t="shared" si="0"/>
        <v>140399.75</v>
      </c>
      <c r="N10" s="73">
        <v>18595.75</v>
      </c>
      <c r="O10" s="73">
        <v>121804</v>
      </c>
      <c r="P10" s="73">
        <f t="shared" si="1"/>
        <v>140399.75</v>
      </c>
      <c r="R10" s="73">
        <v>18595.75</v>
      </c>
      <c r="S10" s="73">
        <v>121804</v>
      </c>
      <c r="T10" s="73">
        <f t="shared" si="3"/>
        <v>140399.75</v>
      </c>
      <c r="V10" s="97">
        <f>F10+J10+N10+R10</f>
        <v>74383</v>
      </c>
      <c r="W10" s="97">
        <f>G10+K10+O10+S10</f>
        <v>487216</v>
      </c>
      <c r="X10" s="73">
        <f t="shared" si="4"/>
        <v>561599</v>
      </c>
    </row>
    <row r="11" spans="1:24" x14ac:dyDescent="0.3">
      <c r="A11" s="96" t="str">
        <f>VLOOKUP(B11,'[8]Addresses 22'!$A:$E,5,FALSE)</f>
        <v>014</v>
      </c>
      <c r="B11" s="106" t="s">
        <v>165</v>
      </c>
      <c r="C11" s="107" t="s">
        <v>166</v>
      </c>
      <c r="D11" s="79">
        <v>1</v>
      </c>
      <c r="F11" s="73">
        <v>36383.5</v>
      </c>
      <c r="G11" s="73">
        <v>329957.25</v>
      </c>
      <c r="H11" s="73">
        <f t="shared" si="2"/>
        <v>366340.75</v>
      </c>
      <c r="J11" s="73">
        <v>36383.5</v>
      </c>
      <c r="K11" s="73">
        <v>329957.25</v>
      </c>
      <c r="L11" s="73">
        <f t="shared" si="0"/>
        <v>366340.75</v>
      </c>
      <c r="N11" s="73">
        <v>36383.5</v>
      </c>
      <c r="O11" s="73">
        <v>329957.25</v>
      </c>
      <c r="P11" s="73">
        <f t="shared" si="1"/>
        <v>366340.75</v>
      </c>
      <c r="R11" s="73">
        <v>36383.5</v>
      </c>
      <c r="S11" s="73">
        <v>329957.25</v>
      </c>
      <c r="T11" s="73">
        <f t="shared" si="3"/>
        <v>366340.75</v>
      </c>
      <c r="V11" s="97">
        <f>F11+J11+N11+R11</f>
        <v>145534</v>
      </c>
      <c r="W11" s="97">
        <f>G11+K11+O11+S11</f>
        <v>1319829</v>
      </c>
      <c r="X11" s="73">
        <f t="shared" si="4"/>
        <v>1465363</v>
      </c>
    </row>
    <row r="12" spans="1:24" x14ac:dyDescent="0.3">
      <c r="A12" s="96" t="str">
        <f>VLOOKUP(B12,'[8]Addresses 22'!$A:$E,5,FALSE)</f>
        <v>014</v>
      </c>
      <c r="B12" s="104" t="s">
        <v>167</v>
      </c>
      <c r="C12" s="108" t="s">
        <v>168</v>
      </c>
      <c r="D12" s="79">
        <v>1</v>
      </c>
      <c r="F12" s="73">
        <v>9185.25</v>
      </c>
      <c r="G12" s="73">
        <v>167880.25</v>
      </c>
      <c r="H12" s="73">
        <f t="shared" si="2"/>
        <v>177065.5</v>
      </c>
      <c r="J12" s="73">
        <v>9185.25</v>
      </c>
      <c r="K12" s="73">
        <v>167880.25</v>
      </c>
      <c r="L12" s="73">
        <f t="shared" si="0"/>
        <v>177065.5</v>
      </c>
      <c r="N12" s="73">
        <v>9185.25</v>
      </c>
      <c r="O12" s="73">
        <v>167880.25</v>
      </c>
      <c r="P12" s="73">
        <f t="shared" si="1"/>
        <v>177065.5</v>
      </c>
      <c r="R12" s="73">
        <v>9185.25</v>
      </c>
      <c r="S12" s="73">
        <v>167880.25</v>
      </c>
      <c r="T12" s="73">
        <f t="shared" si="3"/>
        <v>177065.5</v>
      </c>
      <c r="V12" s="97">
        <f>F12+J12+N12+R12</f>
        <v>36741</v>
      </c>
      <c r="W12" s="97">
        <f>G12+K12+O12+S12</f>
        <v>671521</v>
      </c>
      <c r="X12" s="73">
        <f t="shared" si="4"/>
        <v>708262</v>
      </c>
    </row>
    <row r="13" spans="1:24" x14ac:dyDescent="0.3">
      <c r="A13" s="96" t="str">
        <f>VLOOKUP(B13,'[8]Addresses 22'!$A:$E,5,FALSE)</f>
        <v>014</v>
      </c>
      <c r="B13" s="103" t="s">
        <v>169</v>
      </c>
      <c r="C13" s="103" t="s">
        <v>170</v>
      </c>
      <c r="D13" s="79">
        <v>1</v>
      </c>
      <c r="F13" s="73">
        <v>44670</v>
      </c>
      <c r="G13" s="73">
        <v>129634.5</v>
      </c>
      <c r="H13" s="73">
        <f t="shared" si="2"/>
        <v>174304.5</v>
      </c>
      <c r="J13" s="73">
        <v>44670</v>
      </c>
      <c r="K13" s="73">
        <v>129634.5</v>
      </c>
      <c r="L13" s="73">
        <f t="shared" si="0"/>
        <v>174304.5</v>
      </c>
      <c r="N13" s="73">
        <v>44670</v>
      </c>
      <c r="O13" s="73">
        <v>129634.5</v>
      </c>
      <c r="P13" s="73">
        <f t="shared" si="1"/>
        <v>174304.5</v>
      </c>
      <c r="R13" s="73">
        <v>44670</v>
      </c>
      <c r="S13" s="73">
        <v>129634.5</v>
      </c>
      <c r="T13" s="73">
        <f t="shared" si="3"/>
        <v>174304.5</v>
      </c>
      <c r="V13" s="97">
        <f>F13+J13+N13+R13</f>
        <v>178680</v>
      </c>
      <c r="W13" s="97">
        <f>G13+K13+O13+S13</f>
        <v>518538</v>
      </c>
      <c r="X13" s="73">
        <f t="shared" si="4"/>
        <v>697218</v>
      </c>
    </row>
    <row r="14" spans="1:24" x14ac:dyDescent="0.3">
      <c r="A14" s="96" t="str">
        <f>VLOOKUP(B14,'[8]Addresses 22'!$A:$E,5,FALSE)</f>
        <v>014</v>
      </c>
      <c r="B14" s="109" t="s">
        <v>171</v>
      </c>
      <c r="C14" s="105" t="s">
        <v>172</v>
      </c>
      <c r="D14" s="79">
        <v>1</v>
      </c>
      <c r="F14" s="73">
        <v>13789.5</v>
      </c>
      <c r="G14" s="73">
        <v>79228.5</v>
      </c>
      <c r="H14" s="73">
        <f t="shared" si="2"/>
        <v>93018</v>
      </c>
      <c r="J14" s="73">
        <v>13789.5</v>
      </c>
      <c r="K14" s="73">
        <v>79228.5</v>
      </c>
      <c r="L14" s="73">
        <f t="shared" si="0"/>
        <v>93018</v>
      </c>
      <c r="N14" s="73">
        <v>13789.5</v>
      </c>
      <c r="O14" s="73">
        <v>79228.5</v>
      </c>
      <c r="P14" s="73">
        <f t="shared" si="1"/>
        <v>93018</v>
      </c>
      <c r="R14" s="73">
        <v>13789.5</v>
      </c>
      <c r="S14" s="73">
        <v>79228.5</v>
      </c>
      <c r="T14" s="73">
        <f t="shared" si="3"/>
        <v>93018</v>
      </c>
      <c r="V14" s="97">
        <f>F14+J14+N14+R14</f>
        <v>55158</v>
      </c>
      <c r="W14" s="97">
        <f>G14+K14+O14+S14</f>
        <v>316914</v>
      </c>
      <c r="X14" s="73">
        <f t="shared" si="4"/>
        <v>372072</v>
      </c>
    </row>
    <row r="15" spans="1:24" x14ac:dyDescent="0.3">
      <c r="A15" s="96" t="str">
        <f>VLOOKUP(B15,'[8]Addresses 22'!$A:$E,5,FALSE)</f>
        <v>014</v>
      </c>
      <c r="B15" s="104" t="s">
        <v>173</v>
      </c>
      <c r="C15" s="105" t="s">
        <v>174</v>
      </c>
      <c r="D15" s="79">
        <v>1</v>
      </c>
      <c r="F15" s="73">
        <v>33048</v>
      </c>
      <c r="G15" s="73">
        <v>120149</v>
      </c>
      <c r="H15" s="73">
        <f t="shared" si="2"/>
        <v>153197</v>
      </c>
      <c r="J15" s="73">
        <v>33048</v>
      </c>
      <c r="K15" s="73">
        <v>120149</v>
      </c>
      <c r="L15" s="73">
        <f t="shared" si="0"/>
        <v>153197</v>
      </c>
      <c r="N15" s="73">
        <v>33048</v>
      </c>
      <c r="O15" s="73">
        <v>120149</v>
      </c>
      <c r="P15" s="73">
        <f t="shared" si="1"/>
        <v>153197</v>
      </c>
      <c r="R15" s="73">
        <v>33048</v>
      </c>
      <c r="S15" s="73">
        <v>120149</v>
      </c>
      <c r="T15" s="73">
        <f t="shared" si="3"/>
        <v>153197</v>
      </c>
      <c r="V15" s="97">
        <f>F15+J15+N15+R15</f>
        <v>132192</v>
      </c>
      <c r="W15" s="97">
        <f>G15+K15+O15+S15</f>
        <v>480596</v>
      </c>
      <c r="X15" s="73">
        <f t="shared" si="4"/>
        <v>612788</v>
      </c>
    </row>
    <row r="16" spans="1:24" x14ac:dyDescent="0.3">
      <c r="A16" s="96" t="str">
        <f>VLOOKUP(B16,'[8]Addresses 22'!$A:$E,5,FALSE)</f>
        <v>014</v>
      </c>
      <c r="B16" s="110" t="s">
        <v>175</v>
      </c>
      <c r="C16" s="105" t="s">
        <v>176</v>
      </c>
      <c r="D16" s="79">
        <v>1</v>
      </c>
      <c r="F16" s="73">
        <v>63841.75</v>
      </c>
      <c r="G16" s="73">
        <v>109190.5</v>
      </c>
      <c r="H16" s="73">
        <f t="shared" si="2"/>
        <v>173032.25</v>
      </c>
      <c r="J16" s="73">
        <v>63841.75</v>
      </c>
      <c r="K16" s="73">
        <v>109190.5</v>
      </c>
      <c r="L16" s="73">
        <f t="shared" si="0"/>
        <v>173032.25</v>
      </c>
      <c r="N16" s="73">
        <v>63841.75</v>
      </c>
      <c r="O16" s="73">
        <v>109190.5</v>
      </c>
      <c r="P16" s="73">
        <f t="shared" si="1"/>
        <v>173032.25</v>
      </c>
      <c r="R16" s="73">
        <v>63841.75</v>
      </c>
      <c r="S16" s="73">
        <v>109190.5</v>
      </c>
      <c r="T16" s="73">
        <f t="shared" si="3"/>
        <v>173032.25</v>
      </c>
      <c r="V16" s="97">
        <f>F16+J16+N16+R16</f>
        <v>255367</v>
      </c>
      <c r="W16" s="97">
        <f>G16+K16+O16+S16</f>
        <v>436762</v>
      </c>
      <c r="X16" s="73">
        <f t="shared" si="4"/>
        <v>692129</v>
      </c>
    </row>
    <row r="17" spans="1:24" x14ac:dyDescent="0.3">
      <c r="A17" s="96" t="str">
        <f>VLOOKUP(B17,'[8]Addresses 22'!$A:$E,5,FALSE)</f>
        <v>014</v>
      </c>
      <c r="B17" s="104" t="s">
        <v>177</v>
      </c>
      <c r="C17" s="105" t="s">
        <v>178</v>
      </c>
      <c r="D17" s="79">
        <v>1</v>
      </c>
      <c r="F17" s="73">
        <v>0</v>
      </c>
      <c r="G17" s="73">
        <v>578343.25</v>
      </c>
      <c r="H17" s="73">
        <f t="shared" si="2"/>
        <v>578343.25</v>
      </c>
      <c r="J17" s="73">
        <v>0</v>
      </c>
      <c r="K17" s="73">
        <v>578343.25</v>
      </c>
      <c r="L17" s="73">
        <f t="shared" si="0"/>
        <v>578343.25</v>
      </c>
      <c r="N17" s="73">
        <v>0</v>
      </c>
      <c r="O17" s="73">
        <v>578343.25</v>
      </c>
      <c r="P17" s="73">
        <f t="shared" si="1"/>
        <v>578343.25</v>
      </c>
      <c r="R17" s="73">
        <v>0</v>
      </c>
      <c r="S17" s="73">
        <v>578343.25</v>
      </c>
      <c r="T17" s="73">
        <f t="shared" si="3"/>
        <v>578343.25</v>
      </c>
      <c r="V17" s="97">
        <f>F17+J17+N17+R17</f>
        <v>0</v>
      </c>
      <c r="W17" s="97">
        <f>G17+K17+O17+S17</f>
        <v>2313373</v>
      </c>
      <c r="X17" s="73">
        <f t="shared" si="4"/>
        <v>2313373</v>
      </c>
    </row>
    <row r="18" spans="1:24" x14ac:dyDescent="0.3">
      <c r="A18" s="96" t="str">
        <f>VLOOKUP(B18,'[8]Addresses 22'!$A:$E,5,FALSE)</f>
        <v>014</v>
      </c>
      <c r="B18" s="104" t="s">
        <v>179</v>
      </c>
      <c r="C18" s="105" t="s">
        <v>180</v>
      </c>
      <c r="D18" s="79">
        <v>1</v>
      </c>
      <c r="F18" s="73">
        <v>0</v>
      </c>
      <c r="G18" s="73">
        <v>93547.25</v>
      </c>
      <c r="H18" s="73">
        <f t="shared" si="2"/>
        <v>93547.25</v>
      </c>
      <c r="J18" s="73">
        <v>0</v>
      </c>
      <c r="K18" s="73">
        <v>93547.25</v>
      </c>
      <c r="L18" s="73">
        <f t="shared" si="0"/>
        <v>93547.25</v>
      </c>
      <c r="N18" s="73">
        <v>0</v>
      </c>
      <c r="O18" s="73">
        <v>93547.25</v>
      </c>
      <c r="P18" s="73">
        <f t="shared" si="1"/>
        <v>93547.25</v>
      </c>
      <c r="R18" s="73">
        <v>0</v>
      </c>
      <c r="S18" s="73">
        <v>93547.25</v>
      </c>
      <c r="T18" s="73">
        <f t="shared" si="3"/>
        <v>93547.25</v>
      </c>
      <c r="V18" s="97">
        <f>F18+J18+N18+R18</f>
        <v>0</v>
      </c>
      <c r="W18" s="97">
        <f>G18+K18+O18+S18</f>
        <v>374189</v>
      </c>
      <c r="X18" s="73">
        <f t="shared" si="4"/>
        <v>374189</v>
      </c>
    </row>
    <row r="19" spans="1:24" x14ac:dyDescent="0.3">
      <c r="A19" s="96" t="str">
        <f>VLOOKUP(B19,'[8]Addresses 22'!$A:$E,5,FALSE)</f>
        <v>014</v>
      </c>
      <c r="B19" s="104" t="s">
        <v>181</v>
      </c>
      <c r="C19" s="105" t="s">
        <v>182</v>
      </c>
      <c r="D19" s="79">
        <v>1</v>
      </c>
      <c r="F19" s="73">
        <v>50820</v>
      </c>
      <c r="G19" s="73">
        <v>191143.25</v>
      </c>
      <c r="H19" s="73">
        <f t="shared" si="2"/>
        <v>241963.25</v>
      </c>
      <c r="J19" s="73">
        <v>50820</v>
      </c>
      <c r="K19" s="73">
        <v>191143.25</v>
      </c>
      <c r="L19" s="73">
        <f t="shared" si="0"/>
        <v>241963.25</v>
      </c>
      <c r="N19" s="73">
        <v>50820</v>
      </c>
      <c r="O19" s="73">
        <v>191143.25</v>
      </c>
      <c r="P19" s="73">
        <f t="shared" si="1"/>
        <v>241963.25</v>
      </c>
      <c r="R19" s="73">
        <v>50820</v>
      </c>
      <c r="S19" s="73">
        <v>191143.25</v>
      </c>
      <c r="T19" s="73">
        <f t="shared" si="3"/>
        <v>241963.25</v>
      </c>
      <c r="V19" s="97">
        <f>F19+J19+N19+R19</f>
        <v>203280</v>
      </c>
      <c r="W19" s="97">
        <f>G19+K19+O19+S19</f>
        <v>764573</v>
      </c>
      <c r="X19" s="73">
        <f t="shared" si="4"/>
        <v>967853</v>
      </c>
    </row>
    <row r="20" spans="1:24" x14ac:dyDescent="0.3">
      <c r="A20" s="96" t="str">
        <f>VLOOKUP(B20,'[8]Addresses 22'!$A:$E,5,FALSE)</f>
        <v>014</v>
      </c>
      <c r="B20" s="104" t="s">
        <v>265</v>
      </c>
      <c r="C20" s="105" t="s">
        <v>266</v>
      </c>
      <c r="D20" s="79">
        <v>1</v>
      </c>
      <c r="F20" s="73">
        <v>56980</v>
      </c>
      <c r="G20" s="73">
        <v>220966.25</v>
      </c>
      <c r="H20" s="73">
        <f t="shared" si="2"/>
        <v>277946.25</v>
      </c>
      <c r="J20" s="73">
        <v>56980</v>
      </c>
      <c r="K20" s="73">
        <v>220966.25</v>
      </c>
      <c r="L20" s="73">
        <f t="shared" si="0"/>
        <v>277946.25</v>
      </c>
      <c r="N20" s="73">
        <v>56980</v>
      </c>
      <c r="O20" s="73">
        <v>220966.25</v>
      </c>
      <c r="P20" s="73">
        <f t="shared" si="1"/>
        <v>277946.25</v>
      </c>
      <c r="R20" s="73">
        <v>56980</v>
      </c>
      <c r="S20" s="73">
        <v>220966.25</v>
      </c>
      <c r="T20" s="73">
        <f t="shared" si="3"/>
        <v>277946.25</v>
      </c>
      <c r="V20" s="97">
        <f>F20+J20+N20+R20</f>
        <v>227920</v>
      </c>
      <c r="W20" s="97">
        <f>G20+K20+O20+S20</f>
        <v>883865</v>
      </c>
      <c r="X20" s="73">
        <f t="shared" si="4"/>
        <v>1111785</v>
      </c>
    </row>
    <row r="21" spans="1:24" x14ac:dyDescent="0.3">
      <c r="A21" s="96" t="str">
        <f>VLOOKUP(B21,'[8]Addresses 22'!$A:$E,5,FALSE)</f>
        <v>014</v>
      </c>
      <c r="B21" s="104" t="s">
        <v>267</v>
      </c>
      <c r="C21" s="105" t="s">
        <v>268</v>
      </c>
      <c r="D21" s="79">
        <v>2</v>
      </c>
      <c r="F21" s="73">
        <v>32326.75</v>
      </c>
      <c r="G21" s="73">
        <v>185698.5</v>
      </c>
      <c r="H21" s="73">
        <f t="shared" si="2"/>
        <v>218025.25</v>
      </c>
      <c r="J21" s="73">
        <v>32326.75</v>
      </c>
      <c r="K21" s="73">
        <v>185698.5</v>
      </c>
      <c r="L21" s="73">
        <f t="shared" si="0"/>
        <v>218025.25</v>
      </c>
      <c r="N21" s="73">
        <v>32326.75</v>
      </c>
      <c r="O21" s="73">
        <v>185698.5</v>
      </c>
      <c r="P21" s="73">
        <f t="shared" si="1"/>
        <v>218025.25</v>
      </c>
      <c r="R21" s="73">
        <v>32326.75</v>
      </c>
      <c r="S21" s="73">
        <v>185698.5</v>
      </c>
      <c r="T21" s="73">
        <f t="shared" si="3"/>
        <v>218025.25</v>
      </c>
      <c r="V21" s="97">
        <f>F21+J21+N21+R21</f>
        <v>129307</v>
      </c>
      <c r="W21" s="97">
        <f>G21+K21+O21+S21</f>
        <v>742794</v>
      </c>
      <c r="X21" s="73">
        <f t="shared" si="4"/>
        <v>872101</v>
      </c>
    </row>
    <row r="22" spans="1:24" x14ac:dyDescent="0.3">
      <c r="A22" s="96" t="str">
        <f>VLOOKUP(B22,'[8]Addresses 22'!$A:$E,5,FALSE)</f>
        <v>014</v>
      </c>
      <c r="B22" s="104" t="s">
        <v>269</v>
      </c>
      <c r="C22" s="105" t="s">
        <v>270</v>
      </c>
      <c r="D22" s="79">
        <v>2</v>
      </c>
      <c r="F22" s="73">
        <v>2447.25</v>
      </c>
      <c r="G22" s="73">
        <v>51440</v>
      </c>
      <c r="H22" s="73">
        <f t="shared" si="2"/>
        <v>53887.25</v>
      </c>
      <c r="J22" s="73">
        <v>2447.25</v>
      </c>
      <c r="K22" s="73">
        <v>51440</v>
      </c>
      <c r="L22" s="73">
        <f t="shared" si="0"/>
        <v>53887.25</v>
      </c>
      <c r="N22" s="73">
        <v>2447.25</v>
      </c>
      <c r="O22" s="73">
        <v>51440</v>
      </c>
      <c r="P22" s="73">
        <f t="shared" si="1"/>
        <v>53887.25</v>
      </c>
      <c r="R22" s="73">
        <v>2447.25</v>
      </c>
      <c r="S22" s="73">
        <v>51440</v>
      </c>
      <c r="T22" s="73">
        <f t="shared" si="3"/>
        <v>53887.25</v>
      </c>
      <c r="V22" s="97">
        <f>F22+J22+N22+R22</f>
        <v>9789</v>
      </c>
      <c r="W22" s="97">
        <f>G22+K22+O22+S22</f>
        <v>205760</v>
      </c>
      <c r="X22" s="73">
        <f t="shared" si="4"/>
        <v>215549</v>
      </c>
    </row>
    <row r="23" spans="1:24" x14ac:dyDescent="0.3">
      <c r="A23" s="96" t="str">
        <f>VLOOKUP(B23,'[8]Addresses 22'!$A:$E,5,FALSE)</f>
        <v>014</v>
      </c>
      <c r="B23" s="104" t="s">
        <v>271</v>
      </c>
      <c r="C23" s="105" t="s">
        <v>272</v>
      </c>
      <c r="D23" s="79">
        <v>2</v>
      </c>
      <c r="F23" s="73">
        <v>90436.75</v>
      </c>
      <c r="G23" s="73">
        <v>121911.75</v>
      </c>
      <c r="H23" s="73">
        <f t="shared" si="2"/>
        <v>212348.5</v>
      </c>
      <c r="J23" s="73">
        <v>90436.75</v>
      </c>
      <c r="K23" s="73">
        <v>121911.75</v>
      </c>
      <c r="L23" s="73">
        <f t="shared" si="0"/>
        <v>212348.5</v>
      </c>
      <c r="N23" s="73">
        <v>90436.75</v>
      </c>
      <c r="O23" s="73">
        <v>121911.75</v>
      </c>
      <c r="P23" s="73">
        <f t="shared" si="1"/>
        <v>212348.5</v>
      </c>
      <c r="R23" s="73">
        <v>90436.75</v>
      </c>
      <c r="S23" s="73">
        <v>121911.75</v>
      </c>
      <c r="T23" s="73">
        <f t="shared" si="3"/>
        <v>212348.5</v>
      </c>
      <c r="V23" s="97">
        <f>F23+J23+N23+R23</f>
        <v>361747</v>
      </c>
      <c r="W23" s="97">
        <f>G23+K23+O23+S23</f>
        <v>487647</v>
      </c>
      <c r="X23" s="73">
        <f t="shared" si="4"/>
        <v>849394</v>
      </c>
    </row>
    <row r="24" spans="1:24" x14ac:dyDescent="0.3">
      <c r="A24" s="96" t="str">
        <f>VLOOKUP(B24,'[8]Addresses 22'!$A:$E,5,FALSE)</f>
        <v>014</v>
      </c>
      <c r="B24" s="104" t="s">
        <v>273</v>
      </c>
      <c r="C24" s="105" t="s">
        <v>274</v>
      </c>
      <c r="D24" s="79">
        <v>2</v>
      </c>
      <c r="F24" s="73">
        <v>4998.75</v>
      </c>
      <c r="G24" s="73">
        <v>37713</v>
      </c>
      <c r="H24" s="73">
        <f t="shared" si="2"/>
        <v>42711.75</v>
      </c>
      <c r="J24" s="73">
        <v>4998.75</v>
      </c>
      <c r="K24" s="73">
        <v>37713</v>
      </c>
      <c r="L24" s="73">
        <f t="shared" si="0"/>
        <v>42711.75</v>
      </c>
      <c r="N24" s="73">
        <v>4998.75</v>
      </c>
      <c r="O24" s="73">
        <v>37713</v>
      </c>
      <c r="P24" s="73">
        <f t="shared" si="1"/>
        <v>42711.75</v>
      </c>
      <c r="R24" s="73">
        <v>4998.75</v>
      </c>
      <c r="S24" s="73">
        <v>37713</v>
      </c>
      <c r="T24" s="73">
        <f t="shared" si="3"/>
        <v>42711.75</v>
      </c>
      <c r="V24" s="97">
        <f>F24+J24+N24+R24</f>
        <v>19995</v>
      </c>
      <c r="W24" s="97">
        <f>G24+K24+O24+S24</f>
        <v>150852</v>
      </c>
      <c r="X24" s="73">
        <f t="shared" si="4"/>
        <v>170847</v>
      </c>
    </row>
    <row r="25" spans="1:24" x14ac:dyDescent="0.3">
      <c r="A25" s="96" t="str">
        <f>VLOOKUP(B25,'[8]Addresses 22'!$A:$E,5,FALSE)</f>
        <v>014</v>
      </c>
      <c r="B25" s="104" t="s">
        <v>275</v>
      </c>
      <c r="C25" s="105" t="s">
        <v>276</v>
      </c>
      <c r="D25" s="79">
        <v>2</v>
      </c>
      <c r="F25" s="73">
        <v>13259</v>
      </c>
      <c r="G25" s="73">
        <v>493445</v>
      </c>
      <c r="H25" s="73">
        <f t="shared" si="2"/>
        <v>506704</v>
      </c>
      <c r="J25" s="73">
        <v>13259</v>
      </c>
      <c r="K25" s="73">
        <v>493445</v>
      </c>
      <c r="L25" s="73">
        <f t="shared" si="0"/>
        <v>506704</v>
      </c>
      <c r="N25" s="73">
        <v>13259</v>
      </c>
      <c r="O25" s="73">
        <v>493445</v>
      </c>
      <c r="P25" s="73">
        <f t="shared" si="1"/>
        <v>506704</v>
      </c>
      <c r="R25" s="73">
        <v>13259</v>
      </c>
      <c r="S25" s="73">
        <v>493445</v>
      </c>
      <c r="T25" s="73">
        <f t="shared" si="3"/>
        <v>506704</v>
      </c>
      <c r="V25" s="97">
        <f>F25+J25+N25+R25</f>
        <v>53036</v>
      </c>
      <c r="W25" s="97">
        <f>G25+K25+O25+S25</f>
        <v>1973780</v>
      </c>
      <c r="X25" s="73">
        <f t="shared" si="4"/>
        <v>2026816</v>
      </c>
    </row>
    <row r="26" spans="1:24" x14ac:dyDescent="0.3">
      <c r="A26" s="96" t="str">
        <f>VLOOKUP(B26,'[8]Addresses 22'!$A:$E,5,FALSE)</f>
        <v>014</v>
      </c>
      <c r="B26" s="104" t="s">
        <v>277</v>
      </c>
      <c r="C26" s="105" t="s">
        <v>278</v>
      </c>
      <c r="D26" s="79">
        <v>2</v>
      </c>
      <c r="F26" s="73">
        <v>24694.25</v>
      </c>
      <c r="G26" s="73">
        <v>125444</v>
      </c>
      <c r="H26" s="73">
        <f t="shared" si="2"/>
        <v>150138.25</v>
      </c>
      <c r="J26" s="73">
        <v>24694.25</v>
      </c>
      <c r="K26" s="73">
        <v>125444</v>
      </c>
      <c r="L26" s="73">
        <f t="shared" si="0"/>
        <v>150138.25</v>
      </c>
      <c r="N26" s="73">
        <v>24694.25</v>
      </c>
      <c r="O26" s="73">
        <v>125444</v>
      </c>
      <c r="P26" s="73">
        <f t="shared" si="1"/>
        <v>150138.25</v>
      </c>
      <c r="R26" s="73">
        <v>24694.25</v>
      </c>
      <c r="S26" s="73">
        <v>125444</v>
      </c>
      <c r="T26" s="73">
        <f t="shared" si="3"/>
        <v>150138.25</v>
      </c>
      <c r="V26" s="97">
        <f>F26+J26+N26+R26</f>
        <v>98777</v>
      </c>
      <c r="W26" s="97">
        <f>G26+K26+O26+S26</f>
        <v>501776</v>
      </c>
      <c r="X26" s="73">
        <f t="shared" si="4"/>
        <v>600553</v>
      </c>
    </row>
    <row r="27" spans="1:24" x14ac:dyDescent="0.3">
      <c r="A27" s="96" t="str">
        <f>VLOOKUP(B27,'[8]Addresses 22'!$A:$E,5,FALSE)</f>
        <v>014</v>
      </c>
      <c r="B27" s="104" t="s">
        <v>279</v>
      </c>
      <c r="C27" s="105" t="s">
        <v>280</v>
      </c>
      <c r="D27" s="79">
        <v>2</v>
      </c>
      <c r="F27" s="73">
        <v>30669.75</v>
      </c>
      <c r="G27" s="73">
        <v>460465.5</v>
      </c>
      <c r="H27" s="73">
        <f t="shared" si="2"/>
        <v>491135.25</v>
      </c>
      <c r="J27" s="73">
        <v>30669.75</v>
      </c>
      <c r="K27" s="73">
        <v>460465.5</v>
      </c>
      <c r="L27" s="73">
        <f t="shared" si="0"/>
        <v>491135.25</v>
      </c>
      <c r="N27" s="73">
        <v>30669.75</v>
      </c>
      <c r="O27" s="73">
        <v>460465.5</v>
      </c>
      <c r="P27" s="73">
        <f t="shared" si="1"/>
        <v>491135.25</v>
      </c>
      <c r="R27" s="73">
        <v>30669.75</v>
      </c>
      <c r="S27" s="73">
        <v>460465.5</v>
      </c>
      <c r="T27" s="73">
        <f t="shared" si="3"/>
        <v>491135.25</v>
      </c>
      <c r="V27" s="97">
        <f>F27+J27+N27+R27</f>
        <v>122679</v>
      </c>
      <c r="W27" s="97">
        <f>G27+K27+O27+S27</f>
        <v>1841862</v>
      </c>
      <c r="X27" s="73">
        <f t="shared" si="4"/>
        <v>1964541</v>
      </c>
    </row>
    <row r="28" spans="1:24" x14ac:dyDescent="0.3">
      <c r="A28" s="96" t="str">
        <f>VLOOKUP(B28,'[8]Addresses 22'!$A:$E,5,FALSE)</f>
        <v>014</v>
      </c>
      <c r="B28" s="104" t="s">
        <v>281</v>
      </c>
      <c r="C28" s="105" t="s">
        <v>282</v>
      </c>
      <c r="D28" s="79">
        <v>2</v>
      </c>
      <c r="F28" s="73">
        <v>71282.75</v>
      </c>
      <c r="G28" s="73">
        <v>575546.25</v>
      </c>
      <c r="H28" s="73">
        <f t="shared" si="2"/>
        <v>646829</v>
      </c>
      <c r="J28" s="73">
        <v>71282.75</v>
      </c>
      <c r="K28" s="73">
        <v>575546.25</v>
      </c>
      <c r="L28" s="73">
        <f t="shared" si="0"/>
        <v>646829</v>
      </c>
      <c r="N28" s="73">
        <v>71282.75</v>
      </c>
      <c r="O28" s="73">
        <v>575546.25</v>
      </c>
      <c r="P28" s="73">
        <f t="shared" si="1"/>
        <v>646829</v>
      </c>
      <c r="R28" s="73">
        <v>71282.75</v>
      </c>
      <c r="S28" s="73">
        <v>575546.25</v>
      </c>
      <c r="T28" s="73">
        <f t="shared" si="3"/>
        <v>646829</v>
      </c>
      <c r="V28" s="97">
        <f>F28+J28+N28+R28</f>
        <v>285131</v>
      </c>
      <c r="W28" s="97">
        <f>G28+K28+O28+S28</f>
        <v>2302185</v>
      </c>
      <c r="X28" s="73">
        <f t="shared" si="4"/>
        <v>2587316</v>
      </c>
    </row>
    <row r="29" spans="1:24" x14ac:dyDescent="0.3">
      <c r="A29" s="96" t="str">
        <f>VLOOKUP(B29,'[8]Addresses 22'!$A:$E,5,FALSE)</f>
        <v>014</v>
      </c>
      <c r="B29" s="104" t="s">
        <v>283</v>
      </c>
      <c r="C29" s="105" t="s">
        <v>284</v>
      </c>
      <c r="D29" s="79">
        <v>2</v>
      </c>
      <c r="F29" s="73">
        <v>10914.75</v>
      </c>
      <c r="G29" s="73">
        <v>72180.25</v>
      </c>
      <c r="H29" s="73">
        <f t="shared" si="2"/>
        <v>83095</v>
      </c>
      <c r="J29" s="73">
        <v>10914.75</v>
      </c>
      <c r="K29" s="73">
        <v>72180.25</v>
      </c>
      <c r="L29" s="73">
        <f t="shared" si="0"/>
        <v>83095</v>
      </c>
      <c r="N29" s="73">
        <v>10914.75</v>
      </c>
      <c r="O29" s="73">
        <v>72180.25</v>
      </c>
      <c r="P29" s="73">
        <f t="shared" si="1"/>
        <v>83095</v>
      </c>
      <c r="R29" s="73">
        <v>10914.75</v>
      </c>
      <c r="S29" s="73">
        <v>72180.25</v>
      </c>
      <c r="T29" s="73">
        <f t="shared" si="3"/>
        <v>83095</v>
      </c>
      <c r="V29" s="97">
        <f>F29+J29+N29+R29</f>
        <v>43659</v>
      </c>
      <c r="W29" s="97">
        <f>G29+K29+O29+S29</f>
        <v>288721</v>
      </c>
      <c r="X29" s="73">
        <f t="shared" si="4"/>
        <v>332380</v>
      </c>
    </row>
    <row r="30" spans="1:24" x14ac:dyDescent="0.3">
      <c r="A30" s="96" t="str">
        <f>VLOOKUP(B30,'[8]Addresses 22'!$A:$E,5,FALSE)</f>
        <v>014</v>
      </c>
      <c r="B30" s="104" t="s">
        <v>285</v>
      </c>
      <c r="C30" s="105" t="s">
        <v>286</v>
      </c>
      <c r="D30" s="79">
        <v>2</v>
      </c>
      <c r="F30" s="73">
        <v>22984.25</v>
      </c>
      <c r="G30" s="73">
        <v>153925</v>
      </c>
      <c r="H30" s="73">
        <f t="shared" si="2"/>
        <v>176909.25</v>
      </c>
      <c r="J30" s="73">
        <v>22984.25</v>
      </c>
      <c r="K30" s="73">
        <v>153925</v>
      </c>
      <c r="L30" s="73">
        <f t="shared" si="0"/>
        <v>176909.25</v>
      </c>
      <c r="N30" s="73">
        <v>22984.25</v>
      </c>
      <c r="O30" s="73">
        <v>153925</v>
      </c>
      <c r="P30" s="73">
        <f t="shared" si="1"/>
        <v>176909.25</v>
      </c>
      <c r="R30" s="73">
        <v>22984.25</v>
      </c>
      <c r="S30" s="73">
        <v>153925</v>
      </c>
      <c r="T30" s="73">
        <f t="shared" si="3"/>
        <v>176909.25</v>
      </c>
      <c r="V30" s="97">
        <f>F30+J30+N30+R30</f>
        <v>91937</v>
      </c>
      <c r="W30" s="97">
        <f>G30+K30+O30+S30</f>
        <v>615700</v>
      </c>
      <c r="X30" s="73">
        <f t="shared" si="4"/>
        <v>707637</v>
      </c>
    </row>
    <row r="31" spans="1:24" x14ac:dyDescent="0.3">
      <c r="A31" s="96" t="str">
        <f>VLOOKUP(B31,'[8]Addresses 22'!$A:$E,5,FALSE)</f>
        <v>014</v>
      </c>
      <c r="B31" s="104" t="s">
        <v>287</v>
      </c>
      <c r="C31" s="105" t="s">
        <v>288</v>
      </c>
      <c r="D31" s="79">
        <v>2</v>
      </c>
      <c r="F31" s="73">
        <v>1093.75</v>
      </c>
      <c r="G31" s="73">
        <v>29716.5</v>
      </c>
      <c r="H31" s="73">
        <f t="shared" si="2"/>
        <v>30810.25</v>
      </c>
      <c r="J31" s="73">
        <v>1093.75</v>
      </c>
      <c r="K31" s="73">
        <v>29716.5</v>
      </c>
      <c r="L31" s="73">
        <f t="shared" si="0"/>
        <v>30810.25</v>
      </c>
      <c r="N31" s="73">
        <v>1093.75</v>
      </c>
      <c r="O31" s="73">
        <v>29716.5</v>
      </c>
      <c r="P31" s="73">
        <f t="shared" si="1"/>
        <v>30810.25</v>
      </c>
      <c r="R31" s="73">
        <v>1093.75</v>
      </c>
      <c r="S31" s="73">
        <v>29716.5</v>
      </c>
      <c r="T31" s="73">
        <f t="shared" si="3"/>
        <v>30810.25</v>
      </c>
      <c r="V31" s="97">
        <f>F31+J31+N31+R31</f>
        <v>4375</v>
      </c>
      <c r="W31" s="97">
        <f>G31+K31+O31+S31</f>
        <v>118866</v>
      </c>
      <c r="X31" s="73">
        <f t="shared" si="4"/>
        <v>123241</v>
      </c>
    </row>
    <row r="32" spans="1:24" x14ac:dyDescent="0.3">
      <c r="A32" s="96" t="str">
        <f>VLOOKUP(B32,'[8]Addresses 22'!$A:$E,5,FALSE)</f>
        <v>014</v>
      </c>
      <c r="B32" s="104" t="s">
        <v>289</v>
      </c>
      <c r="C32" s="105" t="s">
        <v>290</v>
      </c>
      <c r="D32" s="79">
        <v>2</v>
      </c>
      <c r="F32" s="73">
        <v>6469.75</v>
      </c>
      <c r="G32" s="98">
        <v>294137.5</v>
      </c>
      <c r="H32" s="98">
        <f t="shared" si="2"/>
        <v>300607.25</v>
      </c>
      <c r="J32" s="73">
        <v>20611.25</v>
      </c>
      <c r="K32" s="73">
        <v>294137.5</v>
      </c>
      <c r="L32" s="73">
        <f t="shared" si="0"/>
        <v>314748.75</v>
      </c>
      <c r="N32" s="73">
        <v>13540.5</v>
      </c>
      <c r="O32" s="73">
        <v>294137.5</v>
      </c>
      <c r="P32" s="73">
        <f t="shared" si="1"/>
        <v>307678</v>
      </c>
      <c r="R32" s="73">
        <v>13540.5</v>
      </c>
      <c r="S32" s="73">
        <v>294137.5</v>
      </c>
      <c r="T32" s="73">
        <f t="shared" si="3"/>
        <v>307678</v>
      </c>
      <c r="V32" s="97">
        <f>F32+J32+N32+R32</f>
        <v>54162</v>
      </c>
      <c r="W32" s="97">
        <f>G32+K32+O32+S32</f>
        <v>1176550</v>
      </c>
      <c r="X32" s="73">
        <f t="shared" si="4"/>
        <v>1230712</v>
      </c>
    </row>
    <row r="33" spans="1:24" x14ac:dyDescent="0.3">
      <c r="A33" s="96" t="str">
        <f>VLOOKUP(B33,'[8]Addresses 22'!$A:$E,5,FALSE)</f>
        <v>010</v>
      </c>
      <c r="B33" s="104" t="s">
        <v>291</v>
      </c>
      <c r="C33" s="105" t="s">
        <v>292</v>
      </c>
      <c r="D33" s="79">
        <v>2</v>
      </c>
      <c r="F33" s="73">
        <v>102552.75</v>
      </c>
      <c r="G33" s="73">
        <v>183060.5</v>
      </c>
      <c r="H33" s="73">
        <f t="shared" si="2"/>
        <v>285613.25</v>
      </c>
      <c r="J33" s="73">
        <v>102552.75</v>
      </c>
      <c r="K33" s="73">
        <v>183060.5</v>
      </c>
      <c r="L33" s="73">
        <f t="shared" si="0"/>
        <v>285613.25</v>
      </c>
      <c r="N33" s="73">
        <v>102552.75</v>
      </c>
      <c r="O33" s="73">
        <v>183060.5</v>
      </c>
      <c r="P33" s="73">
        <f t="shared" si="1"/>
        <v>285613.25</v>
      </c>
      <c r="R33" s="73">
        <v>102552.75</v>
      </c>
      <c r="S33" s="73">
        <v>183060.5</v>
      </c>
      <c r="T33" s="73">
        <f t="shared" si="3"/>
        <v>285613.25</v>
      </c>
      <c r="V33" s="97">
        <f>F33+J33+N33+R33</f>
        <v>410211</v>
      </c>
      <c r="W33" s="97">
        <f>G33+K33+O33+S33</f>
        <v>732242</v>
      </c>
      <c r="X33" s="73">
        <f t="shared" si="4"/>
        <v>1142453</v>
      </c>
    </row>
    <row r="34" spans="1:24" x14ac:dyDescent="0.3">
      <c r="A34" s="96" t="str">
        <f>VLOOKUP(B34,'[8]Addresses 22'!$A:$E,5,FALSE)</f>
        <v>014</v>
      </c>
      <c r="B34" s="104" t="s">
        <v>293</v>
      </c>
      <c r="C34" s="105" t="s">
        <v>294</v>
      </c>
      <c r="D34" s="79">
        <v>2</v>
      </c>
      <c r="F34" s="73">
        <v>11335.25</v>
      </c>
      <c r="G34" s="73">
        <v>280117.75</v>
      </c>
      <c r="H34" s="73">
        <f t="shared" si="2"/>
        <v>291453</v>
      </c>
      <c r="J34" s="73">
        <v>11335.25</v>
      </c>
      <c r="K34" s="73">
        <v>280117.75</v>
      </c>
      <c r="L34" s="73">
        <f t="shared" si="0"/>
        <v>291453</v>
      </c>
      <c r="N34" s="73">
        <v>11335.25</v>
      </c>
      <c r="O34" s="73">
        <v>280117.75</v>
      </c>
      <c r="P34" s="73">
        <f t="shared" si="1"/>
        <v>291453</v>
      </c>
      <c r="R34" s="73">
        <v>11335.25</v>
      </c>
      <c r="S34" s="73">
        <v>280117.75</v>
      </c>
      <c r="T34" s="73">
        <f t="shared" si="3"/>
        <v>291453</v>
      </c>
      <c r="V34" s="97">
        <f>F34+J34+N34+R34</f>
        <v>45341</v>
      </c>
      <c r="W34" s="97">
        <f>G34+K34+O34+S34</f>
        <v>1120471</v>
      </c>
      <c r="X34" s="73">
        <f t="shared" si="4"/>
        <v>1165812</v>
      </c>
    </row>
    <row r="35" spans="1:24" x14ac:dyDescent="0.3">
      <c r="A35" s="96" t="str">
        <f>VLOOKUP(B35,'[8]Addresses 22'!$A:$E,5,FALSE)</f>
        <v>014</v>
      </c>
      <c r="B35" s="104" t="s">
        <v>295</v>
      </c>
      <c r="C35" s="105" t="s">
        <v>296</v>
      </c>
      <c r="D35" s="79">
        <v>2</v>
      </c>
      <c r="F35" s="73">
        <v>1847.5</v>
      </c>
      <c r="G35" s="73">
        <v>83784.75</v>
      </c>
      <c r="H35" s="73">
        <f t="shared" si="2"/>
        <v>85632.25</v>
      </c>
      <c r="J35" s="73">
        <v>1847.5</v>
      </c>
      <c r="K35" s="73">
        <v>83784.75</v>
      </c>
      <c r="L35" s="73">
        <f t="shared" si="0"/>
        <v>85632.25</v>
      </c>
      <c r="N35" s="73">
        <v>1847.5</v>
      </c>
      <c r="O35" s="73">
        <v>83784.75</v>
      </c>
      <c r="P35" s="73">
        <f t="shared" si="1"/>
        <v>85632.25</v>
      </c>
      <c r="R35" s="73">
        <v>1847.5</v>
      </c>
      <c r="S35" s="73">
        <v>83784.75</v>
      </c>
      <c r="T35" s="73">
        <f t="shared" si="3"/>
        <v>85632.25</v>
      </c>
      <c r="V35" s="97">
        <f>F35+J35+N35+R35</f>
        <v>7390</v>
      </c>
      <c r="W35" s="97">
        <f>G35+K35+O35+S35</f>
        <v>335139</v>
      </c>
      <c r="X35" s="73">
        <f t="shared" si="4"/>
        <v>342529</v>
      </c>
    </row>
    <row r="36" spans="1:24" x14ac:dyDescent="0.3">
      <c r="A36" s="96" t="str">
        <f>VLOOKUP(B36,'[8]Addresses 22'!$A:$E,5,FALSE)</f>
        <v>010</v>
      </c>
      <c r="B36" s="104" t="s">
        <v>297</v>
      </c>
      <c r="C36" s="105" t="s">
        <v>298</v>
      </c>
      <c r="D36" s="79">
        <v>2</v>
      </c>
      <c r="F36" s="73">
        <v>38524</v>
      </c>
      <c r="G36" s="73">
        <v>98048.75</v>
      </c>
      <c r="H36" s="73">
        <f t="shared" si="2"/>
        <v>136572.75</v>
      </c>
      <c r="J36" s="73">
        <v>38524</v>
      </c>
      <c r="K36" s="73">
        <v>98048.75</v>
      </c>
      <c r="L36" s="73">
        <f t="shared" si="0"/>
        <v>136572.75</v>
      </c>
      <c r="N36" s="73">
        <v>38524</v>
      </c>
      <c r="O36" s="73">
        <v>98048.75</v>
      </c>
      <c r="P36" s="73">
        <f t="shared" si="1"/>
        <v>136572.75</v>
      </c>
      <c r="R36" s="73">
        <v>38524</v>
      </c>
      <c r="S36" s="73">
        <v>98048.75</v>
      </c>
      <c r="T36" s="73">
        <f t="shared" si="3"/>
        <v>136572.75</v>
      </c>
      <c r="V36" s="97">
        <f>F36+J36+N36+R36</f>
        <v>154096</v>
      </c>
      <c r="W36" s="97">
        <f>G36+K36+O36+S36</f>
        <v>392195</v>
      </c>
      <c r="X36" s="73">
        <f t="shared" si="4"/>
        <v>546291</v>
      </c>
    </row>
    <row r="37" spans="1:24" x14ac:dyDescent="0.3">
      <c r="A37" s="96" t="str">
        <f>VLOOKUP(B37,'[8]Addresses 22'!$A:$E,5,FALSE)</f>
        <v>014</v>
      </c>
      <c r="B37" s="104" t="s">
        <v>299</v>
      </c>
      <c r="C37" s="105" t="s">
        <v>300</v>
      </c>
      <c r="D37" s="79">
        <v>2</v>
      </c>
      <c r="F37" s="73">
        <v>35533.25</v>
      </c>
      <c r="G37" s="73">
        <v>111927.5</v>
      </c>
      <c r="H37" s="73">
        <f t="shared" si="2"/>
        <v>147460.75</v>
      </c>
      <c r="J37" s="73">
        <v>35533.25</v>
      </c>
      <c r="K37" s="73">
        <v>111927.5</v>
      </c>
      <c r="L37" s="73">
        <f t="shared" si="0"/>
        <v>147460.75</v>
      </c>
      <c r="N37" s="73">
        <v>35533.25</v>
      </c>
      <c r="O37" s="73">
        <v>111927.5</v>
      </c>
      <c r="P37" s="73">
        <f t="shared" si="1"/>
        <v>147460.75</v>
      </c>
      <c r="R37" s="73">
        <v>35533.25</v>
      </c>
      <c r="S37" s="73">
        <v>111927.5</v>
      </c>
      <c r="T37" s="73">
        <f t="shared" si="3"/>
        <v>147460.75</v>
      </c>
      <c r="V37" s="97">
        <f>F37+J37+N37+R37</f>
        <v>142133</v>
      </c>
      <c r="W37" s="97">
        <f>G37+K37+O37+S37</f>
        <v>447710</v>
      </c>
      <c r="X37" s="73">
        <f t="shared" si="4"/>
        <v>589843</v>
      </c>
    </row>
    <row r="38" spans="1:24" x14ac:dyDescent="0.3">
      <c r="A38" s="96" t="str">
        <f>VLOOKUP(B38,'[8]Addresses 22'!$A:$E,5,FALSE)</f>
        <v>014</v>
      </c>
      <c r="B38" s="111" t="s">
        <v>301</v>
      </c>
      <c r="C38" s="105" t="s">
        <v>302</v>
      </c>
      <c r="D38" s="79">
        <v>2</v>
      </c>
      <c r="F38" s="73">
        <v>39513.75</v>
      </c>
      <c r="G38" s="73">
        <v>49331.75</v>
      </c>
      <c r="H38" s="73">
        <f t="shared" si="2"/>
        <v>88845.5</v>
      </c>
      <c r="J38" s="73">
        <v>39513.75</v>
      </c>
      <c r="K38" s="73">
        <v>49331.75</v>
      </c>
      <c r="L38" s="73">
        <f t="shared" si="0"/>
        <v>88845.5</v>
      </c>
      <c r="N38" s="73">
        <v>39513.75</v>
      </c>
      <c r="O38" s="73">
        <v>49331.75</v>
      </c>
      <c r="P38" s="73">
        <f t="shared" si="1"/>
        <v>88845.5</v>
      </c>
      <c r="R38" s="73">
        <v>39513.75</v>
      </c>
      <c r="S38" s="73">
        <v>49331.75</v>
      </c>
      <c r="T38" s="73">
        <f t="shared" si="3"/>
        <v>88845.5</v>
      </c>
      <c r="V38" s="97">
        <f>F38+J38+N38+R38</f>
        <v>158055</v>
      </c>
      <c r="W38" s="97">
        <f>G38+K38+O38+S38</f>
        <v>197327</v>
      </c>
      <c r="X38" s="73">
        <f t="shared" si="4"/>
        <v>355382</v>
      </c>
    </row>
    <row r="39" spans="1:24" x14ac:dyDescent="0.3">
      <c r="A39" s="96" t="str">
        <f>VLOOKUP(B39,'[8]Addresses 22'!$A:$E,5,FALSE)</f>
        <v>014</v>
      </c>
      <c r="B39" s="104" t="s">
        <v>303</v>
      </c>
      <c r="C39" s="105" t="s">
        <v>304</v>
      </c>
      <c r="D39" s="79">
        <v>2</v>
      </c>
      <c r="F39" s="73">
        <v>12897.75</v>
      </c>
      <c r="G39" s="73">
        <v>123252</v>
      </c>
      <c r="H39" s="73">
        <f t="shared" si="2"/>
        <v>136149.75</v>
      </c>
      <c r="J39" s="73">
        <v>12897.75</v>
      </c>
      <c r="K39" s="73">
        <v>123252</v>
      </c>
      <c r="L39" s="73">
        <f t="shared" si="0"/>
        <v>136149.75</v>
      </c>
      <c r="N39" s="73">
        <v>12897.75</v>
      </c>
      <c r="O39" s="73">
        <v>123252</v>
      </c>
      <c r="P39" s="73">
        <f t="shared" si="1"/>
        <v>136149.75</v>
      </c>
      <c r="R39" s="73">
        <v>12897.75</v>
      </c>
      <c r="S39" s="73">
        <v>123252</v>
      </c>
      <c r="T39" s="73">
        <f t="shared" si="3"/>
        <v>136149.75</v>
      </c>
      <c r="V39" s="97">
        <f>F39+J39+N39+R39</f>
        <v>51591</v>
      </c>
      <c r="W39" s="97">
        <f>G39+K39+O39+S39</f>
        <v>493008</v>
      </c>
      <c r="X39" s="73">
        <f t="shared" si="4"/>
        <v>544599</v>
      </c>
    </row>
    <row r="40" spans="1:24" x14ac:dyDescent="0.3">
      <c r="A40" s="96" t="str">
        <f>VLOOKUP(B40,'[8]Addresses 22'!$A:$E,5,FALSE)</f>
        <v>014</v>
      </c>
      <c r="B40" s="104" t="s">
        <v>305</v>
      </c>
      <c r="C40" s="105" t="s">
        <v>306</v>
      </c>
      <c r="D40" s="79">
        <v>2</v>
      </c>
      <c r="F40" s="73">
        <v>126461.75</v>
      </c>
      <c r="G40" s="73">
        <v>206028</v>
      </c>
      <c r="H40" s="73">
        <f t="shared" si="2"/>
        <v>332489.75</v>
      </c>
      <c r="J40" s="73">
        <v>126461.75</v>
      </c>
      <c r="K40" s="73">
        <v>206028</v>
      </c>
      <c r="L40" s="73">
        <f t="shared" si="0"/>
        <v>332489.75</v>
      </c>
      <c r="N40" s="73">
        <v>126461.75</v>
      </c>
      <c r="O40" s="73">
        <v>206028</v>
      </c>
      <c r="P40" s="73">
        <f t="shared" si="1"/>
        <v>332489.75</v>
      </c>
      <c r="R40" s="73">
        <v>126461.75</v>
      </c>
      <c r="S40" s="73">
        <v>206028</v>
      </c>
      <c r="T40" s="73">
        <f t="shared" si="3"/>
        <v>332489.75</v>
      </c>
      <c r="V40" s="97">
        <f>F40+J40+N40+R40</f>
        <v>505847</v>
      </c>
      <c r="W40" s="97">
        <f>G40+K40+O40+S40</f>
        <v>824112</v>
      </c>
      <c r="X40" s="73">
        <f t="shared" si="4"/>
        <v>1329959</v>
      </c>
    </row>
    <row r="41" spans="1:24" ht="15" thickBot="1" x14ac:dyDescent="0.35">
      <c r="F41" s="99">
        <f>SUM(F2:F40)</f>
        <v>1259357.75</v>
      </c>
      <c r="G41" s="99">
        <f>SUM(G2:G40)</f>
        <v>7781431.75</v>
      </c>
      <c r="H41" s="99">
        <f>SUM(H2:H40)</f>
        <v>9040789.5</v>
      </c>
      <c r="J41" s="99">
        <f>SUM(J2:J40)</f>
        <v>1273499.25</v>
      </c>
      <c r="K41" s="99">
        <f>SUM(K2:K40)</f>
        <v>7781431.75</v>
      </c>
      <c r="L41" s="99">
        <f>SUM(L2:L40)</f>
        <v>9054931</v>
      </c>
      <c r="N41" s="99">
        <f>SUM(N2:N40)</f>
        <v>1266428.5</v>
      </c>
      <c r="O41" s="99">
        <f>SUM(O2:O40)</f>
        <v>7781431.75</v>
      </c>
      <c r="P41" s="99">
        <f>SUM(P2:P40)</f>
        <v>9047860.25</v>
      </c>
      <c r="R41" s="99">
        <f>SUM(R2:R40)</f>
        <v>1266428.5</v>
      </c>
      <c r="S41" s="99">
        <f>SUM(S2:S40)</f>
        <v>7781431.75</v>
      </c>
      <c r="T41" s="99">
        <f>SUM(T2:T40)</f>
        <v>9047860.25</v>
      </c>
      <c r="V41" s="99">
        <f>SUM(V2:V40)</f>
        <v>5065714</v>
      </c>
      <c r="W41" s="100">
        <f>SUM(W2:W40)</f>
        <v>31125727</v>
      </c>
      <c r="X41" s="99">
        <f>SUM(X2:X40)</f>
        <v>36191441</v>
      </c>
    </row>
    <row r="42" spans="1:24" ht="15" thickTop="1" x14ac:dyDescent="0.3"/>
    <row r="43" spans="1:24" x14ac:dyDescent="0.3">
      <c r="F43" s="101"/>
      <c r="N43" s="101"/>
      <c r="O43" s="101"/>
      <c r="R43" s="101"/>
      <c r="S43" s="101"/>
    </row>
    <row r="44" spans="1:24" x14ac:dyDescent="0.3">
      <c r="F44" s="101"/>
      <c r="H44" s="101"/>
    </row>
    <row r="45" spans="1:24" x14ac:dyDescent="0.3">
      <c r="C45" s="25"/>
      <c r="H45" s="101"/>
      <c r="L45" s="101"/>
      <c r="N45" s="101"/>
      <c r="R45" s="101"/>
      <c r="S45" s="101"/>
    </row>
    <row r="46" spans="1:24" x14ac:dyDescent="0.3">
      <c r="H46" s="101"/>
    </row>
    <row r="47" spans="1:24" x14ac:dyDescent="0.3">
      <c r="G47" s="101"/>
      <c r="T47" s="101"/>
    </row>
    <row r="50" spans="7:20" x14ac:dyDescent="0.3">
      <c r="G50" s="101"/>
    </row>
    <row r="51" spans="7:20" x14ac:dyDescent="0.3">
      <c r="T51" s="101"/>
    </row>
    <row r="52" spans="7:20" x14ac:dyDescent="0.3">
      <c r="P52" s="10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975B37-2FC7-47DC-81A3-34C117716C21}"/>
</file>

<file path=customXml/itemProps2.xml><?xml version="1.0" encoding="utf-8"?>
<ds:datastoreItem xmlns:ds="http://schemas.openxmlformats.org/officeDocument/2006/customXml" ds:itemID="{3C40877D-C9A7-4B5A-9727-85967E052460}"/>
</file>

<file path=customXml/itemProps3.xml><?xml version="1.0" encoding="utf-8"?>
<ds:datastoreItem xmlns:ds="http://schemas.openxmlformats.org/officeDocument/2006/customXml" ds:itemID="{B208FE31-7A9B-46A2-8D9B-1F3656DB7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Hosp Payments</vt:lpstr>
      <vt:lpstr>2023 Hospital Access Payments</vt:lpstr>
      <vt:lpstr>2023 CAH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Kambra Reddick</dc:creator>
  <cp:lastModifiedBy>Kambra Reddick</cp:lastModifiedBy>
  <dcterms:created xsi:type="dcterms:W3CDTF">2023-03-02T21:29:38Z</dcterms:created>
  <dcterms:modified xsi:type="dcterms:W3CDTF">2023-03-02T21:51:07Z</dcterms:modified>
</cp:coreProperties>
</file>